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65" tabRatio="878" activeTab="0"/>
  </bookViews>
  <sheets>
    <sheet name="Naslovna strana" sheetId="1" r:id="rId1"/>
    <sheet name="1. Ulazni tehnicki podaci" sheetId="2" r:id="rId2"/>
    <sheet name="2. MOP" sheetId="3" r:id="rId3"/>
    <sheet name="3. Raspodela E za p&lt;6 bar " sheetId="4" r:id="rId4"/>
    <sheet name="4. Raspodela K za p&lt;6 bar" sheetId="5" r:id="rId5"/>
    <sheet name="5. Raspodela E za 6&lt;p&lt;16 bar" sheetId="6" r:id="rId6"/>
    <sheet name="6. Raspodela K za 6&lt;p&lt;16 bar" sheetId="7" r:id="rId7"/>
    <sheet name="7. Rekapitulacija Raspodele " sheetId="8" r:id="rId8"/>
    <sheet name="8. Tarife" sheetId="9" r:id="rId9"/>
  </sheets>
  <externalReferences>
    <externalReference r:id="rId12"/>
  </externalReferences>
  <definedNames>
    <definedName name="asset_group_1">#REF!</definedName>
    <definedName name="asset_group_10">#REF!</definedName>
    <definedName name="asset_group_11">#REF!</definedName>
    <definedName name="asset_group_12">#REF!</definedName>
    <definedName name="asset_group_13">#REF!</definedName>
    <definedName name="asset_group_14">#REF!</definedName>
    <definedName name="asset_group_15">#REF!</definedName>
    <definedName name="asset_group_2">#REF!</definedName>
    <definedName name="asset_group_3">#REF!</definedName>
    <definedName name="asset_group_4">#REF!</definedName>
    <definedName name="asset_group_5">#REF!</definedName>
    <definedName name="asset_group_6">#REF!</definedName>
    <definedName name="asset_group_7">#REF!</definedName>
    <definedName name="asset_group_8">#REF!</definedName>
    <definedName name="asset_group_9">#REF!</definedName>
    <definedName name="changing_cell">#REF!</definedName>
    <definedName name="Company_name">'Naslovna strana'!$C$17</definedName>
    <definedName name="Demand_6___16_bar">#REF!</definedName>
    <definedName name="Demand_at___6_bar">#REF!</definedName>
    <definedName name="dumb">'[1]Constants'!$G$4</definedName>
    <definedName name="dummy">'[1]Constants'!$M$18</definedName>
    <definedName name="First_year">#REF!</definedName>
    <definedName name="flag">#REF!</definedName>
    <definedName name="flag_capex">#REF!</definedName>
    <definedName name="flag_depreciation">#REF!</definedName>
    <definedName name="flag_p">#REF!</definedName>
    <definedName name="flag_s">#REF!</definedName>
    <definedName name="flag_smoothing">#REF!</definedName>
    <definedName name="Kon">#REF!</definedName>
    <definedName name="life_asset1">#REF!</definedName>
    <definedName name="life_asset10">#REF!</definedName>
    <definedName name="life_asset11">#REF!</definedName>
    <definedName name="life_asset12">#REF!</definedName>
    <definedName name="life_asset13">#REF!</definedName>
    <definedName name="life_asset14">#REF!</definedName>
    <definedName name="life_asset15">#REF!</definedName>
    <definedName name="life_asset2">#REF!</definedName>
    <definedName name="life_asset3">#REF!</definedName>
    <definedName name="life_asset4">#REF!</definedName>
    <definedName name="life_asset5">#REF!</definedName>
    <definedName name="life_asset6">#REF!</definedName>
    <definedName name="life_asset7">#REF!</definedName>
    <definedName name="life_asset8">#REF!</definedName>
    <definedName name="life_asset9">#REF!</definedName>
    <definedName name="_xlnm.Print_Area" localSheetId="1">'1. Ulazni tehnicki podaci'!$B$1:$I$23</definedName>
    <definedName name="_xlnm.Print_Area" localSheetId="2">'2. MOP'!$B$1:$J$34</definedName>
    <definedName name="_xlnm.Print_Area" localSheetId="3">'3. Raspodela E za p&lt;6 bar '!$B$1:$E$20</definedName>
    <definedName name="_xlnm.Print_Area" localSheetId="4">'4. Raspodela K za p&lt;6 bar'!$B$1:$E$20</definedName>
    <definedName name="_xlnm.Print_Area" localSheetId="5">'5. Raspodela E za 6&lt;p&lt;16 bar'!$B$1:$E$24</definedName>
    <definedName name="_xlnm.Print_Area" localSheetId="6">'6. Raspodela K za 6&lt;p&lt;16 bar'!$B$1:$E$24</definedName>
    <definedName name="_xlnm.Print_Area" localSheetId="7">'7. Rekapitulacija Raspodele '!$B$1:$M$19</definedName>
    <definedName name="_xlnm.Print_Area" localSheetId="8">'8. Tarife'!$A$1:$H$30</definedName>
    <definedName name="_xlnm.Print_Area" localSheetId="0">'Naslovna strana'!$B$1:$K$33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<sst xmlns="http://schemas.openxmlformats.org/spreadsheetml/2006/main" count="284" uniqueCount="99">
  <si>
    <t>Назив енергетског субјекта: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</si>
  <si>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</si>
  <si>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</si>
  <si>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</si>
  <si>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Седиште и адреса:</t>
  </si>
  <si>
    <t>Број лиценце:</t>
  </si>
  <si>
    <t xml:space="preserve">Напомена: </t>
  </si>
  <si>
    <t>УКУПНО:</t>
  </si>
  <si>
    <t>(у динарима)</t>
  </si>
  <si>
    <t>(у %)</t>
  </si>
  <si>
    <t>Износ</t>
  </si>
  <si>
    <t>1.</t>
  </si>
  <si>
    <t>2.</t>
  </si>
  <si>
    <t>3.</t>
  </si>
  <si>
    <t>4.</t>
  </si>
  <si>
    <t>5.</t>
  </si>
  <si>
    <t>6.</t>
  </si>
  <si>
    <t>7.</t>
  </si>
  <si>
    <t>8.</t>
  </si>
  <si>
    <t>Категорија 1
p &lt; 6 bar</t>
  </si>
  <si>
    <t>Постојећа</t>
  </si>
  <si>
    <t>Нова</t>
  </si>
  <si>
    <t>Индекс</t>
  </si>
  <si>
    <t>Енергетска делатност:</t>
  </si>
  <si>
    <t xml:space="preserve">Дистрибуција и управљање дистрибутивним системом за природни гас </t>
  </si>
  <si>
    <t>Категорија 2
6 ≤ p ≤ 16 bar</t>
  </si>
  <si>
    <t>Мала потрошња</t>
  </si>
  <si>
    <t>Ванвршна потрошња К1</t>
  </si>
  <si>
    <t>Равномерна потрошња К1</t>
  </si>
  <si>
    <t>Неравномерна потрошња К1</t>
  </si>
  <si>
    <t>Ванвршна потрошња К2</t>
  </si>
  <si>
    <t>Равномерна потрошња К2</t>
  </si>
  <si>
    <t>Неравномерна потрошња К2</t>
  </si>
  <si>
    <t>Категорије
места испоруке</t>
  </si>
  <si>
    <t>Групе
места испоруке</t>
  </si>
  <si>
    <t>Категорија 2
6 ≤ p  ≤ 16 bar</t>
  </si>
  <si>
    <t>Коефицијент ефикасности искоришћења система</t>
  </si>
  <si>
    <t>Табела 8: ЦЕНЕ ПРИСТУПА СИСТЕМУ ЗА ДИСТРИБУЦИЈУ ПРИРОДНОГ ГАСА</t>
  </si>
  <si>
    <t>Учешће тарифног елемента "енергент" у остваривању МОП, односно УМОП</t>
  </si>
  <si>
    <t>Учешће тарифног елемента "капацитет" у остваривању МОП, односно УМОП</t>
  </si>
  <si>
    <t>Део МОП, односно део УМОП, распоређен на део система за дистрибуцију природног гаса радног притиска p &lt; 6 bar</t>
  </si>
  <si>
    <t>Део МОП, односно део УМОП, распоређен на део система за дистрибуцију природног гаса радног притиска 6 ≤ p ≤  16 bar</t>
  </si>
  <si>
    <t>Категорија
места испоруке</t>
  </si>
  <si>
    <t xml:space="preserve">Модел за израчунавање цене приступа систему за дистрибуцију природног гаса 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</si>
  <si>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</si>
  <si>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</si>
  <si>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</si>
  <si>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</si>
  <si>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</si>
  <si>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</si>
  <si>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>Тражени подаци се уносе у ћелије обојене жутом бојом.</t>
  </si>
  <si>
    <t>Регулаторни период:</t>
  </si>
  <si>
    <t>АГЕНЦИЈА ЗА ЕНЕРГЕТИКУ РЕПУБЛИКЕ СРБИЈЕ</t>
  </si>
  <si>
    <t>Редни
број</t>
  </si>
  <si>
    <t>7 (5 x 6)</t>
  </si>
  <si>
    <t>Опис
позиције</t>
  </si>
  <si>
    <t>Максимално одобрени приход (МОП), односно усклађени максимално одобрени приход (УМОП)</t>
  </si>
  <si>
    <t>Напомена: Тражени податак се преузима из економско-финансијске табеле ГЕ-Д-1 Максимално одобрени приход, односно ГЕ-Д-1а Усклађени максимално одобрени приход у регулаторном периоду.</t>
  </si>
  <si>
    <t>Приход по групама
 места испоруке</t>
  </si>
  <si>
    <t>Опис
 позиције</t>
  </si>
  <si>
    <t>Приход по групама
места испоруке</t>
  </si>
  <si>
    <t>8 (4+6)</t>
  </si>
  <si>
    <t>9 (5+7)</t>
  </si>
  <si>
    <t>12 (10+11)</t>
  </si>
  <si>
    <t>Део МОП, односно УМОП распоређен на тарифни елемент "енергент" за p &lt; 6 bar</t>
  </si>
  <si>
    <t>Део МОП, односно УМОП, распоређен на тарифни елемент "капацитет" за p &lt; 6 bar</t>
  </si>
  <si>
    <t>Део МОП, односно УМОП, распоређен на тарифни елемент "енергент" за 6 ≤ p ≤ 16 bar</t>
  </si>
  <si>
    <t>Део МОП, односно УМОП, распоређен на тарифни елемент "капацитет" за 6 ≤ p ≤ 16 bar</t>
  </si>
  <si>
    <t>Табела 3: РАСПОДЕЛА ПРИХОДА НА ГРУПЕ МЕСТА ИСПОРУКЕ
ТАРИФНИ ЕЛЕМЕНТ "ЕНЕРГЕНТ" ЗА p &lt; 6 bar</t>
  </si>
  <si>
    <t>Део МОП, односно УМОП, распоређен на тарифни елемент "енергент" за p &lt; 6 bar</t>
  </si>
  <si>
    <t>Табела 4: РАСПОДЕЛА ПРИХОДА НА ГРУПЕ МЕСТА ИСПОРУКЕ
ТАРИФНИ ЕЛЕМЕНТ "КАПАЦИТЕТ" ЗА p &lt; 6 bar</t>
  </si>
  <si>
    <t>Табела 5: РАСПОДЕЛА ПРИХОДА НА ГРУПЕ МЕСТА ИСПОРУКЕ
ТАРИФНИ ЕЛЕМЕНТ "ЕНЕРГЕНТ" ЗА 6 ≤ p≤ 16 bar</t>
  </si>
  <si>
    <t>Део МОП, односно УМОП, распоређен на тарифни елемент "енергент" за 6 ≤ p  ≤ 16 bar</t>
  </si>
  <si>
    <t>Табела 6: РАСПОДЕЛА ПРИХОДА НА ГРУПЕ МЕСТА ИСПОРУКЕ
ТАРИФНИ ЕЛЕМЕНТ "КАПАЦИТЕТ" ЗА 6 ≤ p ≤ 16 bar</t>
  </si>
  <si>
    <t>Табела 7: РЕКАПИТУЛАЦИЈА - РАСПОДЕЛА МОП ОДНОСНО УМОП ПО ГРУПАМА МЕСТА ИСПОРУКЕ И ИСКЉУЧИВАЊЕ ТАРИФНОГ ЕЛЕМЕНТА "КАПАЦИТЕТ" ЗА ГРУПУ МЕСТА ИСПОРУКЕ МАЛА ПОТРОШЊА</t>
  </si>
  <si>
    <t>МОП или УМОП распоређен
на ТЕ "енергент"
за p &lt; 6 bar</t>
  </si>
  <si>
    <t>МОП или УМОП распоређен
на ТЕ "капацитет"
за p &lt; 6 bar</t>
  </si>
  <si>
    <t>МОП или УМОП распоређен
на ТЕ "енергент"
за 6 ≤ p ≤ 16 bar</t>
  </si>
  <si>
    <t>МОП или УМОП распоређен
на ТЕ "капацитет"
за 6 ≤ p ≤ 16 bar</t>
  </si>
  <si>
    <t>МОП или УМОП распоређен
на ТЕ "енергент"</t>
  </si>
  <si>
    <t>МОП или УМОП распоређен
на ТЕ "капацитет"</t>
  </si>
  <si>
    <t>МОП или УМОП распоређен
на ТЕ "енергент" након укључивања ТЕ  "капацитет" за групу мала потрошња</t>
  </si>
  <si>
    <t>МОП или УМОП распоређен
на ТЕ "капацитет" након искључивања ТЕ  "капацитет" за групу мала потрошња</t>
  </si>
  <si>
    <t>Напомена: Тражени подаци се преузимају из одговарајућих енергетско-техничких табела Инфо-правила.</t>
  </si>
  <si>
    <t>Табела 1: УЛАЗНИ ЕНЕРГЕТСКО-ТЕХНИЧКИ ПОДАЦИ</t>
  </si>
  <si>
    <t>Коригована максимална
дневна потрошња
природног гаса</t>
  </si>
  <si>
    <t>Табела 2: РАСПОДЕЛА МАКСИМАЛО ОДОБРЕНОГ ПРИХОДА (МОП),
ОДНОСНО УСКЛАЂЕНОГ МАКСИМАЛНО ОДОБРЕНОГ ПРИХОДА (УМОП)</t>
  </si>
  <si>
    <t>Обрачунски
 капацитети</t>
  </si>
  <si>
    <t>(у 000 динарa)</t>
  </si>
  <si>
    <t>(у 000 динара)</t>
  </si>
  <si>
    <t>УКУПНО Kатегорија 1 p &lt; 6 bar:</t>
  </si>
  <si>
    <t>УКУПНО Категорија 2 6 ≤ p ≤ 16 bar</t>
  </si>
  <si>
    <t>Категориjа
места испоруке</t>
  </si>
  <si>
    <t>Разлика</t>
  </si>
  <si>
    <r>
      <t>Тарифни елемент
"енергент" (kWh</t>
    </r>
    <r>
      <rPr>
        <sz val="10"/>
        <color indexed="18"/>
        <rFont val="Arial Narrow"/>
        <family val="2"/>
      </rPr>
      <t>)</t>
    </r>
  </si>
  <si>
    <r>
      <t>Тарифни елемент
"капацитет"
(kWh</t>
    </r>
    <r>
      <rPr>
        <sz val="10"/>
        <color indexed="18"/>
        <rFont val="Arial Narrow"/>
        <family val="2"/>
      </rPr>
      <t>/дан/година)</t>
    </r>
  </si>
  <si>
    <r>
      <t>Тарифа "енергент"
(дин/kWh</t>
    </r>
    <r>
      <rPr>
        <sz val="10"/>
        <color indexed="18"/>
        <rFont val="Arial Narrow"/>
        <family val="2"/>
      </rPr>
      <t>)</t>
    </r>
  </si>
  <si>
    <r>
      <t>Тарифа "капацитет"
(дин/kWh</t>
    </r>
    <r>
      <rPr>
        <sz val="10"/>
        <color indexed="18"/>
        <rFont val="Arial Narrow"/>
        <family val="2"/>
      </rPr>
      <t>/дан/година)</t>
    </r>
  </si>
  <si>
    <r>
      <t>Упросечена цена сведена на дин/kWh</t>
    </r>
    <r>
      <rPr>
        <sz val="10"/>
        <color indexed="10"/>
        <rFont val="Arial Narrow"/>
        <family val="2"/>
      </rPr>
      <t xml:space="preserve"> (искључиво информативног карактера ради упоредивости података)</t>
    </r>
  </si>
</sst>
</file>

<file path=xl/styles.xml><?xml version="1.0" encoding="utf-8"?>
<styleSheet xmlns="http://schemas.openxmlformats.org/spreadsheetml/2006/main">
  <numFmts count="6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(* #,##0_);_(* \(#,##0\);_(* &quot;-&quot;??_);_(@_)"/>
    <numFmt numFmtId="197" formatCode="_(* #,##0.00000_);_(* \(#,##0.00000\);_(* &quot;-&quot;??_);_(@_)"/>
    <numFmt numFmtId="198" formatCode="0.0%"/>
    <numFmt numFmtId="199" formatCode="#,##0.0"/>
    <numFmt numFmtId="200" formatCode="0.0"/>
    <numFmt numFmtId="201" formatCode="_-* #,##0.0_-;\-* #,##0.0_-;_-* &quot;-&quot;?_-;_-@_-"/>
    <numFmt numFmtId="202" formatCode="#,##0.0000"/>
    <numFmt numFmtId="203" formatCode="#,##0.00000"/>
    <numFmt numFmtId="204" formatCode="0.000"/>
    <numFmt numFmtId="205" formatCode="General_)"/>
    <numFmt numFmtId="206" formatCode="0_)"/>
    <numFmt numFmtId="207" formatCode="#,##0.0_ ;[Red]\-#,##0.0\ "/>
    <numFmt numFmtId="208" formatCode="0.0000"/>
    <numFmt numFmtId="209" formatCode="0.000%"/>
    <numFmt numFmtId="210" formatCode="0.00000"/>
    <numFmt numFmtId="211" formatCode="0.000000"/>
    <numFmt numFmtId="212" formatCode="0.0000000"/>
    <numFmt numFmtId="213" formatCode="0_);[Red]\-0_)"/>
    <numFmt numFmtId="214" formatCode=";;;"/>
    <numFmt numFmtId="215" formatCode="#,##0.000"/>
    <numFmt numFmtId="216" formatCode="0.0000000000"/>
    <numFmt numFmtId="217" formatCode="0.000000000"/>
    <numFmt numFmtId="218" formatCode="0.00000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 Narrow"/>
      <family val="2"/>
    </font>
    <font>
      <b/>
      <u val="single"/>
      <sz val="12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  <font>
      <sz val="8"/>
      <color rgb="FF000099"/>
      <name val="Arial Narrow"/>
      <family val="2"/>
    </font>
    <font>
      <b/>
      <u val="single"/>
      <sz val="12"/>
      <color rgb="FF000099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20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33" borderId="0" xfId="0" applyFont="1" applyFill="1" applyAlignment="1">
      <alignment vertical="center"/>
    </xf>
    <xf numFmtId="49" fontId="43" fillId="33" borderId="0" xfId="0" applyNumberFormat="1" applyFont="1" applyFill="1" applyAlignment="1">
      <alignment vertical="center"/>
    </xf>
    <xf numFmtId="0" fontId="43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vertical="center"/>
    </xf>
    <xf numFmtId="0" fontId="43" fillId="35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49" fontId="43" fillId="33" borderId="0" xfId="0" applyNumberFormat="1" applyFont="1" applyFill="1" applyBorder="1" applyAlignment="1">
      <alignment vertical="center"/>
    </xf>
    <xf numFmtId="49" fontId="43" fillId="33" borderId="0" xfId="0" applyNumberFormat="1" applyFont="1" applyFill="1" applyBorder="1" applyAlignment="1">
      <alignment horizontal="left" vertical="center"/>
    </xf>
    <xf numFmtId="1" fontId="43" fillId="34" borderId="0" xfId="0" applyNumberFormat="1" applyFont="1" applyFill="1" applyBorder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49" fontId="43" fillId="33" borderId="10" xfId="0" applyNumberFormat="1" applyFont="1" applyFill="1" applyBorder="1" applyAlignment="1">
      <alignment horizontal="center" vertical="center"/>
    </xf>
    <xf numFmtId="2" fontId="43" fillId="35" borderId="11" xfId="0" applyNumberFormat="1" applyFont="1" applyFill="1" applyBorder="1" applyAlignment="1" applyProtection="1">
      <alignment vertical="center"/>
      <protection locked="0"/>
    </xf>
    <xf numFmtId="49" fontId="43" fillId="33" borderId="12" xfId="0" applyNumberFormat="1" applyFont="1" applyFill="1" applyBorder="1" applyAlignment="1">
      <alignment horizontal="center" vertical="center"/>
    </xf>
    <xf numFmtId="2" fontId="43" fillId="35" borderId="13" xfId="0" applyNumberFormat="1" applyFont="1" applyFill="1" applyBorder="1" applyAlignment="1" applyProtection="1">
      <alignment vertical="center"/>
      <protection locked="0"/>
    </xf>
    <xf numFmtId="49" fontId="43" fillId="33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left" vertical="center"/>
    </xf>
    <xf numFmtId="2" fontId="43" fillId="35" borderId="15" xfId="0" applyNumberFormat="1" applyFont="1" applyFill="1" applyBorder="1" applyAlignment="1" applyProtection="1">
      <alignment vertical="center"/>
      <protection locked="0"/>
    </xf>
    <xf numFmtId="49" fontId="43" fillId="33" borderId="16" xfId="0" applyNumberFormat="1" applyFont="1" applyFill="1" applyBorder="1" applyAlignment="1">
      <alignment horizontal="center" vertical="center"/>
    </xf>
    <xf numFmtId="3" fontId="43" fillId="33" borderId="17" xfId="0" applyNumberFormat="1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3" fontId="43" fillId="33" borderId="18" xfId="0" applyNumberFormat="1" applyFont="1" applyFill="1" applyBorder="1" applyAlignment="1">
      <alignment vertical="center"/>
    </xf>
    <xf numFmtId="3" fontId="43" fillId="33" borderId="19" xfId="0" applyNumberFormat="1" applyFont="1" applyFill="1" applyBorder="1" applyAlignment="1">
      <alignment vertical="center"/>
    </xf>
    <xf numFmtId="3" fontId="43" fillId="33" borderId="20" xfId="0" applyNumberFormat="1" applyFont="1" applyFill="1" applyBorder="1" applyAlignment="1">
      <alignment vertical="center"/>
    </xf>
    <xf numFmtId="3" fontId="43" fillId="33" borderId="0" xfId="0" applyNumberFormat="1" applyFont="1" applyFill="1" applyAlignment="1">
      <alignment horizontal="left" vertical="center"/>
    </xf>
    <xf numFmtId="0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3" fontId="43" fillId="34" borderId="20" xfId="0" applyNumberFormat="1" applyFont="1" applyFill="1" applyBorder="1" applyAlignment="1">
      <alignment horizontal="right" vertical="center"/>
    </xf>
    <xf numFmtId="9" fontId="43" fillId="33" borderId="0" xfId="0" applyNumberFormat="1" applyFont="1" applyFill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3" fontId="43" fillId="33" borderId="0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3" fontId="43" fillId="34" borderId="23" xfId="0" applyNumberFormat="1" applyFont="1" applyFill="1" applyBorder="1" applyAlignment="1">
      <alignment horizontal="right" vertical="center"/>
    </xf>
    <xf numFmtId="0" fontId="43" fillId="33" borderId="24" xfId="0" applyFont="1" applyFill="1" applyBorder="1" applyAlignment="1">
      <alignment horizontal="center" vertical="center"/>
    </xf>
    <xf numFmtId="3" fontId="43" fillId="34" borderId="25" xfId="0" applyNumberFormat="1" applyFont="1" applyFill="1" applyBorder="1" applyAlignment="1">
      <alignment horizontal="right" vertical="center"/>
    </xf>
    <xf numFmtId="3" fontId="43" fillId="33" borderId="20" xfId="0" applyNumberFormat="1" applyFont="1" applyFill="1" applyBorder="1" applyAlignment="1">
      <alignment horizontal="right" vertical="center"/>
    </xf>
    <xf numFmtId="9" fontId="43" fillId="33" borderId="23" xfId="0" applyNumberFormat="1" applyFont="1" applyFill="1" applyBorder="1" applyAlignment="1">
      <alignment horizontal="right" vertical="center"/>
    </xf>
    <xf numFmtId="0" fontId="43" fillId="33" borderId="26" xfId="0" applyFont="1" applyFill="1" applyBorder="1" applyAlignment="1">
      <alignment horizontal="center" vertical="center"/>
    </xf>
    <xf numFmtId="9" fontId="43" fillId="33" borderId="27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center" vertical="center"/>
    </xf>
    <xf numFmtId="3" fontId="43" fillId="33" borderId="23" xfId="0" applyNumberFormat="1" applyFont="1" applyFill="1" applyBorder="1" applyAlignment="1">
      <alignment horizontal="right" vertical="center"/>
    </xf>
    <xf numFmtId="3" fontId="43" fillId="33" borderId="0" xfId="0" applyNumberFormat="1" applyFont="1" applyFill="1" applyAlignment="1">
      <alignment vertical="center"/>
    </xf>
    <xf numFmtId="3" fontId="43" fillId="33" borderId="28" xfId="0" applyNumberFormat="1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center" vertical="center"/>
    </xf>
    <xf numFmtId="3" fontId="43" fillId="33" borderId="29" xfId="0" applyNumberFormat="1" applyFont="1" applyFill="1" applyBorder="1" applyAlignment="1">
      <alignment horizontal="right" vertical="center"/>
    </xf>
    <xf numFmtId="3" fontId="43" fillId="33" borderId="30" xfId="0" applyNumberFormat="1" applyFont="1" applyFill="1" applyBorder="1" applyAlignment="1">
      <alignment horizontal="right" vertical="center"/>
    </xf>
    <xf numFmtId="49" fontId="43" fillId="33" borderId="24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left" vertical="center"/>
    </xf>
    <xf numFmtId="49" fontId="43" fillId="33" borderId="22" xfId="0" applyNumberFormat="1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3" fontId="43" fillId="33" borderId="25" xfId="0" applyNumberFormat="1" applyFont="1" applyFill="1" applyBorder="1" applyAlignment="1">
      <alignment horizontal="right" vertical="center"/>
    </xf>
    <xf numFmtId="3" fontId="43" fillId="33" borderId="34" xfId="0" applyNumberFormat="1" applyFont="1" applyFill="1" applyBorder="1" applyAlignment="1">
      <alignment horizontal="right" vertical="center"/>
    </xf>
    <xf numFmtId="3" fontId="43" fillId="33" borderId="11" xfId="0" applyNumberFormat="1" applyFont="1" applyFill="1" applyBorder="1" applyAlignment="1">
      <alignment horizontal="right" vertical="center"/>
    </xf>
    <xf numFmtId="3" fontId="43" fillId="0" borderId="11" xfId="0" applyNumberFormat="1" applyFont="1" applyBorder="1" applyAlignment="1">
      <alignment horizontal="right" vertical="center"/>
    </xf>
    <xf numFmtId="3" fontId="43" fillId="0" borderId="35" xfId="0" applyNumberFormat="1" applyFont="1" applyBorder="1" applyAlignment="1">
      <alignment horizontal="right" vertical="center"/>
    </xf>
    <xf numFmtId="0" fontId="43" fillId="33" borderId="12" xfId="0" applyFont="1" applyFill="1" applyBorder="1" applyAlignment="1">
      <alignment horizontal="center" vertical="center"/>
    </xf>
    <xf numFmtId="3" fontId="43" fillId="33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Border="1" applyAlignment="1">
      <alignment horizontal="right" vertical="center"/>
    </xf>
    <xf numFmtId="3" fontId="43" fillId="0" borderId="36" xfId="0" applyNumberFormat="1" applyFont="1" applyBorder="1" applyAlignment="1">
      <alignment horizontal="right" vertical="center"/>
    </xf>
    <xf numFmtId="0" fontId="43" fillId="33" borderId="37" xfId="0" applyFont="1" applyFill="1" applyBorder="1" applyAlignment="1">
      <alignment horizontal="left" vertical="center"/>
    </xf>
    <xf numFmtId="3" fontId="43" fillId="33" borderId="37" xfId="0" applyNumberFormat="1" applyFont="1" applyFill="1" applyBorder="1" applyAlignment="1">
      <alignment horizontal="right" vertical="center"/>
    </xf>
    <xf numFmtId="3" fontId="43" fillId="0" borderId="37" xfId="0" applyNumberFormat="1" applyFont="1" applyBorder="1" applyAlignment="1">
      <alignment horizontal="right" vertical="center"/>
    </xf>
    <xf numFmtId="3" fontId="43" fillId="0" borderId="38" xfId="0" applyNumberFormat="1" applyFont="1" applyBorder="1" applyAlignment="1">
      <alignment horizontal="right" vertical="center"/>
    </xf>
    <xf numFmtId="3" fontId="43" fillId="0" borderId="39" xfId="0" applyNumberFormat="1" applyFont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/>
    </xf>
    <xf numFmtId="3" fontId="43" fillId="0" borderId="15" xfId="0" applyNumberFormat="1" applyFont="1" applyBorder="1" applyAlignment="1">
      <alignment horizontal="right" vertical="center"/>
    </xf>
    <xf numFmtId="3" fontId="43" fillId="33" borderId="19" xfId="0" applyNumberFormat="1" applyFont="1" applyFill="1" applyBorder="1" applyAlignment="1">
      <alignment horizontal="right" vertical="center"/>
    </xf>
    <xf numFmtId="3" fontId="43" fillId="33" borderId="40" xfId="0" applyNumberFormat="1" applyFont="1" applyFill="1" applyBorder="1" applyAlignment="1">
      <alignment horizontal="right" vertical="center"/>
    </xf>
    <xf numFmtId="4" fontId="43" fillId="33" borderId="13" xfId="0" applyNumberFormat="1" applyFont="1" applyFill="1" applyBorder="1" applyAlignment="1">
      <alignment horizontal="right" vertical="center"/>
    </xf>
    <xf numFmtId="4" fontId="43" fillId="0" borderId="29" xfId="0" applyNumberFormat="1" applyFont="1" applyFill="1" applyBorder="1" applyAlignment="1">
      <alignment horizontal="right"/>
    </xf>
    <xf numFmtId="3" fontId="43" fillId="33" borderId="41" xfId="0" applyNumberFormat="1" applyFont="1" applyFill="1" applyBorder="1" applyAlignment="1">
      <alignment horizontal="right" vertical="center"/>
    </xf>
    <xf numFmtId="4" fontId="43" fillId="33" borderId="37" xfId="0" applyNumberFormat="1" applyFont="1" applyFill="1" applyBorder="1" applyAlignment="1">
      <alignment horizontal="right" vertical="center"/>
    </xf>
    <xf numFmtId="4" fontId="43" fillId="0" borderId="25" xfId="0" applyNumberFormat="1" applyFont="1" applyFill="1" applyBorder="1" applyAlignment="1">
      <alignment horizontal="right"/>
    </xf>
    <xf numFmtId="0" fontId="43" fillId="33" borderId="11" xfId="0" applyFont="1" applyFill="1" applyBorder="1" applyAlignment="1">
      <alignment vertical="center"/>
    </xf>
    <xf numFmtId="4" fontId="43" fillId="33" borderId="11" xfId="0" applyNumberFormat="1" applyFont="1" applyFill="1" applyBorder="1" applyAlignment="1">
      <alignment horizontal="right" vertical="center"/>
    </xf>
    <xf numFmtId="4" fontId="43" fillId="0" borderId="23" xfId="0" applyNumberFormat="1" applyFont="1" applyFill="1" applyBorder="1" applyAlignment="1">
      <alignment horizontal="right"/>
    </xf>
    <xf numFmtId="49" fontId="43" fillId="33" borderId="26" xfId="0" applyNumberFormat="1" applyFont="1" applyFill="1" applyBorder="1" applyAlignment="1">
      <alignment horizontal="center" vertical="center"/>
    </xf>
    <xf numFmtId="4" fontId="43" fillId="33" borderId="42" xfId="0" applyNumberFormat="1" applyFont="1" applyFill="1" applyBorder="1" applyAlignment="1">
      <alignment horizontal="right" vertical="center"/>
    </xf>
    <xf numFmtId="4" fontId="43" fillId="0" borderId="27" xfId="0" applyNumberFormat="1" applyFont="1" applyFill="1" applyBorder="1" applyAlignment="1">
      <alignment horizontal="right"/>
    </xf>
    <xf numFmtId="0" fontId="43" fillId="33" borderId="41" xfId="0" applyFont="1" applyFill="1" applyBorder="1" applyAlignment="1">
      <alignment horizontal="center" vertical="center"/>
    </xf>
    <xf numFmtId="4" fontId="43" fillId="0" borderId="30" xfId="0" applyNumberFormat="1" applyFont="1" applyFill="1" applyBorder="1" applyAlignment="1">
      <alignment horizontal="right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3" fillId="33" borderId="45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left" vertical="center"/>
    </xf>
    <xf numFmtId="0" fontId="43" fillId="33" borderId="46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42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/>
    </xf>
    <xf numFmtId="0" fontId="43" fillId="33" borderId="47" xfId="0" applyFont="1" applyFill="1" applyBorder="1" applyAlignment="1">
      <alignment horizontal="left" vertical="center"/>
    </xf>
    <xf numFmtId="0" fontId="43" fillId="33" borderId="45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49" fontId="44" fillId="33" borderId="48" xfId="0" applyNumberFormat="1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horizontal="left" vertical="center"/>
    </xf>
    <xf numFmtId="4" fontId="44" fillId="33" borderId="47" xfId="0" applyNumberFormat="1" applyFont="1" applyFill="1" applyBorder="1" applyAlignment="1">
      <alignment vertical="center"/>
    </xf>
    <xf numFmtId="4" fontId="44" fillId="33" borderId="13" xfId="0" applyNumberFormat="1" applyFont="1" applyFill="1" applyBorder="1" applyAlignment="1">
      <alignment vertical="center"/>
    </xf>
    <xf numFmtId="49" fontId="44" fillId="33" borderId="49" xfId="0" applyNumberFormat="1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left" vertical="center"/>
    </xf>
    <xf numFmtId="4" fontId="44" fillId="33" borderId="37" xfId="0" applyNumberFormat="1" applyFont="1" applyFill="1" applyBorder="1" applyAlignment="1">
      <alignment vertical="center"/>
    </xf>
    <xf numFmtId="49" fontId="44" fillId="33" borderId="50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4" fontId="44" fillId="33" borderId="11" xfId="0" applyNumberFormat="1" applyFont="1" applyFill="1" applyBorder="1" applyAlignment="1">
      <alignment vertical="center"/>
    </xf>
    <xf numFmtId="49" fontId="44" fillId="33" borderId="51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37" xfId="0" applyFont="1" applyFill="1" applyBorder="1" applyAlignment="1">
      <alignment horizontal="left" vertical="center" wrapText="1"/>
    </xf>
    <xf numFmtId="4" fontId="44" fillId="33" borderId="15" xfId="0" applyNumberFormat="1" applyFont="1" applyFill="1" applyBorder="1" applyAlignment="1">
      <alignment vertical="center"/>
    </xf>
    <xf numFmtId="4" fontId="44" fillId="34" borderId="40" xfId="0" applyNumberFormat="1" applyFont="1" applyFill="1" applyBorder="1" applyAlignment="1">
      <alignment horizontal="right" vertical="center"/>
    </xf>
    <xf numFmtId="4" fontId="44" fillId="33" borderId="52" xfId="0" applyNumberFormat="1" applyFont="1" applyFill="1" applyBorder="1" applyAlignment="1">
      <alignment vertical="center"/>
    </xf>
    <xf numFmtId="0" fontId="45" fillId="33" borderId="53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4" fontId="44" fillId="34" borderId="55" xfId="0" applyNumberFormat="1" applyFont="1" applyFill="1" applyBorder="1" applyAlignment="1">
      <alignment horizontal="right" vertical="center"/>
    </xf>
    <xf numFmtId="4" fontId="44" fillId="34" borderId="36" xfId="0" applyNumberFormat="1" applyFont="1" applyFill="1" applyBorder="1" applyAlignment="1">
      <alignment horizontal="right" vertical="center"/>
    </xf>
    <xf numFmtId="4" fontId="44" fillId="34" borderId="39" xfId="0" applyNumberFormat="1" applyFont="1" applyFill="1" applyBorder="1" applyAlignment="1">
      <alignment horizontal="right" vertical="center"/>
    </xf>
    <xf numFmtId="4" fontId="44" fillId="34" borderId="35" xfId="0" applyNumberFormat="1" applyFont="1" applyFill="1" applyBorder="1" applyAlignment="1">
      <alignment horizontal="right" vertical="center"/>
    </xf>
    <xf numFmtId="4" fontId="43" fillId="33" borderId="0" xfId="0" applyNumberFormat="1" applyFont="1" applyFill="1" applyAlignment="1">
      <alignment vertical="center"/>
    </xf>
    <xf numFmtId="4" fontId="43" fillId="33" borderId="15" xfId="0" applyNumberFormat="1" applyFont="1" applyFill="1" applyBorder="1" applyAlignment="1">
      <alignment horizontal="right" vertical="center"/>
    </xf>
    <xf numFmtId="3" fontId="43" fillId="33" borderId="23" xfId="0" applyNumberFormat="1" applyFont="1" applyFill="1" applyBorder="1" applyAlignment="1">
      <alignment vertical="center"/>
    </xf>
    <xf numFmtId="3" fontId="43" fillId="33" borderId="29" xfId="0" applyNumberFormat="1" applyFont="1" applyFill="1" applyBorder="1" applyAlignment="1">
      <alignment vertical="center"/>
    </xf>
    <xf numFmtId="3" fontId="43" fillId="33" borderId="34" xfId="0" applyNumberFormat="1" applyFont="1" applyFill="1" applyBorder="1" applyAlignment="1">
      <alignment vertical="center"/>
    </xf>
    <xf numFmtId="0" fontId="43" fillId="33" borderId="56" xfId="0" applyFont="1" applyFill="1" applyBorder="1" applyAlignment="1">
      <alignment vertical="center"/>
    </xf>
    <xf numFmtId="0" fontId="43" fillId="33" borderId="46" xfId="0" applyFont="1" applyFill="1" applyBorder="1" applyAlignment="1">
      <alignment vertical="center"/>
    </xf>
    <xf numFmtId="0" fontId="43" fillId="33" borderId="57" xfId="0" applyFont="1" applyFill="1" applyBorder="1" applyAlignment="1">
      <alignment vertical="center"/>
    </xf>
    <xf numFmtId="3" fontId="43" fillId="35" borderId="35" xfId="0" applyNumberFormat="1" applyFont="1" applyFill="1" applyBorder="1" applyAlignment="1" applyProtection="1">
      <alignment vertical="center"/>
      <protection locked="0"/>
    </xf>
    <xf numFmtId="3" fontId="43" fillId="35" borderId="36" xfId="0" applyNumberFormat="1" applyFont="1" applyFill="1" applyBorder="1" applyAlignment="1" applyProtection="1">
      <alignment vertical="center"/>
      <protection locked="0"/>
    </xf>
    <xf numFmtId="3" fontId="43" fillId="35" borderId="39" xfId="0" applyNumberFormat="1" applyFont="1" applyFill="1" applyBorder="1" applyAlignment="1" applyProtection="1">
      <alignment vertical="center"/>
      <protection locked="0"/>
    </xf>
    <xf numFmtId="3" fontId="43" fillId="35" borderId="38" xfId="0" applyNumberFormat="1" applyFont="1" applyFill="1" applyBorder="1" applyAlignment="1" applyProtection="1">
      <alignment vertical="center"/>
      <protection locked="0"/>
    </xf>
    <xf numFmtId="3" fontId="43" fillId="33" borderId="54" xfId="0" applyNumberFormat="1" applyFont="1" applyFill="1" applyBorder="1" applyAlignment="1">
      <alignment vertical="center"/>
    </xf>
    <xf numFmtId="3" fontId="43" fillId="33" borderId="40" xfId="0" applyNumberFormat="1" applyFont="1" applyFill="1" applyBorder="1" applyAlignment="1">
      <alignment vertical="center"/>
    </xf>
    <xf numFmtId="3" fontId="43" fillId="33" borderId="58" xfId="0" applyNumberFormat="1" applyFont="1" applyFill="1" applyBorder="1" applyAlignment="1">
      <alignment vertical="center"/>
    </xf>
    <xf numFmtId="3" fontId="43" fillId="33" borderId="59" xfId="0" applyNumberFormat="1" applyFont="1" applyFill="1" applyBorder="1" applyAlignment="1">
      <alignment vertical="center"/>
    </xf>
    <xf numFmtId="3" fontId="43" fillId="33" borderId="60" xfId="0" applyNumberFormat="1" applyFont="1" applyFill="1" applyBorder="1" applyAlignment="1">
      <alignment vertical="center"/>
    </xf>
    <xf numFmtId="199" fontId="44" fillId="33" borderId="55" xfId="0" applyNumberFormat="1" applyFont="1" applyFill="1" applyBorder="1" applyAlignment="1">
      <alignment vertical="center"/>
    </xf>
    <xf numFmtId="199" fontId="44" fillId="33" borderId="36" xfId="0" applyNumberFormat="1" applyFont="1" applyFill="1" applyBorder="1" applyAlignment="1">
      <alignment vertical="center"/>
    </xf>
    <xf numFmtId="199" fontId="44" fillId="33" borderId="39" xfId="0" applyNumberFormat="1" applyFont="1" applyFill="1" applyBorder="1" applyAlignment="1">
      <alignment vertical="center"/>
    </xf>
    <xf numFmtId="199" fontId="44" fillId="33" borderId="35" xfId="0" applyNumberFormat="1" applyFont="1" applyFill="1" applyBorder="1" applyAlignment="1">
      <alignment vertical="center"/>
    </xf>
    <xf numFmtId="199" fontId="44" fillId="33" borderId="40" xfId="0" applyNumberFormat="1" applyFont="1" applyFill="1" applyBorder="1" applyAlignment="1">
      <alignment vertical="center"/>
    </xf>
    <xf numFmtId="4" fontId="44" fillId="33" borderId="23" xfId="0" applyNumberFormat="1" applyFont="1" applyFill="1" applyBorder="1" applyAlignment="1">
      <alignment vertical="center"/>
    </xf>
    <xf numFmtId="4" fontId="44" fillId="33" borderId="29" xfId="0" applyNumberFormat="1" applyFont="1" applyFill="1" applyBorder="1" applyAlignment="1">
      <alignment vertical="center"/>
    </xf>
    <xf numFmtId="4" fontId="44" fillId="33" borderId="25" xfId="0" applyNumberFormat="1" applyFont="1" applyFill="1" applyBorder="1" applyAlignment="1">
      <alignment vertical="center"/>
    </xf>
    <xf numFmtId="4" fontId="44" fillId="33" borderId="34" xfId="0" applyNumberFormat="1" applyFont="1" applyFill="1" applyBorder="1" applyAlignment="1">
      <alignment vertical="center"/>
    </xf>
    <xf numFmtId="4" fontId="44" fillId="33" borderId="61" xfId="0" applyNumberFormat="1" applyFont="1" applyFill="1" applyBorder="1" applyAlignment="1">
      <alignment vertical="center"/>
    </xf>
    <xf numFmtId="3" fontId="43" fillId="34" borderId="13" xfId="57" applyNumberFormat="1" applyFont="1" applyFill="1" applyBorder="1" applyAlignment="1" applyProtection="1">
      <alignment vertical="center"/>
      <protection locked="0"/>
    </xf>
    <xf numFmtId="3" fontId="43" fillId="34" borderId="15" xfId="57" applyNumberFormat="1" applyFont="1" applyFill="1" applyBorder="1" applyAlignment="1" applyProtection="1">
      <alignment vertical="center"/>
      <protection locked="0"/>
    </xf>
    <xf numFmtId="3" fontId="43" fillId="34" borderId="11" xfId="57" applyNumberFormat="1" applyFont="1" applyFill="1" applyBorder="1" applyAlignment="1" applyProtection="1">
      <alignment vertical="center"/>
      <protection locked="0"/>
    </xf>
    <xf numFmtId="3" fontId="43" fillId="33" borderId="0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/>
    </xf>
    <xf numFmtId="3" fontId="44" fillId="35" borderId="0" xfId="0" applyNumberFormat="1" applyFont="1" applyFill="1" applyBorder="1" applyAlignment="1">
      <alignment horizontal="right" vertical="center"/>
    </xf>
    <xf numFmtId="3" fontId="44" fillId="35" borderId="0" xfId="0" applyNumberFormat="1" applyFont="1" applyFill="1" applyBorder="1" applyAlignment="1">
      <alignment vertical="center"/>
    </xf>
    <xf numFmtId="0" fontId="2" fillId="34" borderId="0" xfId="53" applyFill="1" applyBorder="1" applyAlignment="1" applyProtection="1">
      <alignment horizontal="left" vertical="center"/>
      <protection locked="0"/>
    </xf>
    <xf numFmtId="0" fontId="43" fillId="34" borderId="0" xfId="0" applyFont="1" applyFill="1" applyBorder="1" applyAlignment="1" applyProtection="1">
      <alignment horizontal="left" vertical="center"/>
      <protection locked="0"/>
    </xf>
    <xf numFmtId="49" fontId="43" fillId="34" borderId="0" xfId="0" applyNumberFormat="1" applyFont="1" applyFill="1" applyBorder="1" applyAlignment="1" applyProtection="1">
      <alignment horizontal="left" vertical="center"/>
      <protection locked="0"/>
    </xf>
    <xf numFmtId="0" fontId="46" fillId="33" borderId="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center" vertical="center"/>
    </xf>
    <xf numFmtId="0" fontId="43" fillId="33" borderId="44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/>
    </xf>
    <xf numFmtId="0" fontId="43" fillId="33" borderId="62" xfId="0" applyFont="1" applyFill="1" applyBorder="1" applyAlignment="1">
      <alignment horizontal="left" vertical="center"/>
    </xf>
    <xf numFmtId="0" fontId="43" fillId="33" borderId="58" xfId="0" applyFont="1" applyFill="1" applyBorder="1" applyAlignment="1">
      <alignment horizontal="left" vertical="center"/>
    </xf>
    <xf numFmtId="0" fontId="43" fillId="33" borderId="58" xfId="0" applyFont="1" applyFill="1" applyBorder="1" applyAlignment="1">
      <alignment horizontal="left" vertical="center" wrapText="1"/>
    </xf>
    <xf numFmtId="0" fontId="43" fillId="33" borderId="63" xfId="0" applyFont="1" applyFill="1" applyBorder="1" applyAlignment="1">
      <alignment horizontal="left" vertical="center" wrapText="1"/>
    </xf>
    <xf numFmtId="0" fontId="43" fillId="33" borderId="64" xfId="0" applyFont="1" applyFill="1" applyBorder="1" applyAlignment="1">
      <alignment horizontal="left" vertical="center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63" xfId="0" applyFont="1" applyFill="1" applyBorder="1" applyAlignment="1">
      <alignment horizontal="center" vertical="center"/>
    </xf>
    <xf numFmtId="0" fontId="43" fillId="33" borderId="64" xfId="0" applyFont="1" applyFill="1" applyBorder="1" applyAlignment="1">
      <alignment horizontal="center" vertical="center"/>
    </xf>
    <xf numFmtId="0" fontId="43" fillId="33" borderId="63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left" vertical="center"/>
    </xf>
    <xf numFmtId="0" fontId="43" fillId="33" borderId="63" xfId="0" applyFont="1" applyFill="1" applyBorder="1" applyAlignment="1">
      <alignment horizontal="center" vertical="center" wrapText="1"/>
    </xf>
    <xf numFmtId="0" fontId="43" fillId="33" borderId="64" xfId="0" applyFont="1" applyFill="1" applyBorder="1" applyAlignment="1">
      <alignment horizontal="center" vertical="center" wrapText="1"/>
    </xf>
    <xf numFmtId="0" fontId="43" fillId="33" borderId="65" xfId="0" applyFont="1" applyFill="1" applyBorder="1" applyAlignment="1">
      <alignment horizontal="center" vertical="center" wrapText="1"/>
    </xf>
    <xf numFmtId="0" fontId="43" fillId="33" borderId="66" xfId="0" applyFont="1" applyFill="1" applyBorder="1" applyAlignment="1">
      <alignment horizontal="center" vertical="center" wrapText="1"/>
    </xf>
    <xf numFmtId="0" fontId="43" fillId="33" borderId="67" xfId="0" applyFont="1" applyFill="1" applyBorder="1" applyAlignment="1">
      <alignment horizontal="center" vertical="center" wrapText="1"/>
    </xf>
    <xf numFmtId="0" fontId="43" fillId="33" borderId="4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left" vertical="center"/>
    </xf>
    <xf numFmtId="0" fontId="43" fillId="33" borderId="46" xfId="0" applyFont="1" applyFill="1" applyBorder="1" applyAlignment="1">
      <alignment horizontal="left" vertical="center"/>
    </xf>
    <xf numFmtId="0" fontId="43" fillId="33" borderId="57" xfId="0" applyFont="1" applyFill="1" applyBorder="1" applyAlignment="1">
      <alignment horizontal="left" vertical="center"/>
    </xf>
    <xf numFmtId="0" fontId="43" fillId="33" borderId="36" xfId="0" applyFont="1" applyFill="1" applyBorder="1" applyAlignment="1">
      <alignment horizontal="left" vertical="center" wrapText="1"/>
    </xf>
    <xf numFmtId="0" fontId="43" fillId="33" borderId="69" xfId="0" applyFont="1" applyFill="1" applyBorder="1" applyAlignment="1">
      <alignment horizontal="left" vertical="center" wrapText="1"/>
    </xf>
    <xf numFmtId="0" fontId="43" fillId="33" borderId="67" xfId="0" applyFont="1" applyFill="1" applyBorder="1" applyAlignment="1">
      <alignment horizontal="left" vertical="center" wrapText="1"/>
    </xf>
    <xf numFmtId="0" fontId="43" fillId="33" borderId="7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19" xfId="0" applyFont="1" applyFill="1" applyBorder="1" applyAlignment="1">
      <alignment horizontal="left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35" xfId="0" applyFont="1" applyFill="1" applyBorder="1" applyAlignment="1">
      <alignment horizontal="left" vertical="center" wrapText="1"/>
    </xf>
    <xf numFmtId="0" fontId="43" fillId="33" borderId="7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/>
    </xf>
    <xf numFmtId="0" fontId="43" fillId="33" borderId="37" xfId="0" applyFont="1" applyFill="1" applyBorder="1" applyAlignment="1">
      <alignment horizontal="left" vertical="center" wrapText="1"/>
    </xf>
    <xf numFmtId="0" fontId="43" fillId="33" borderId="68" xfId="0" applyFont="1" applyFill="1" applyBorder="1" applyAlignment="1">
      <alignment horizontal="center" vertical="center"/>
    </xf>
    <xf numFmtId="0" fontId="43" fillId="33" borderId="72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33" borderId="73" xfId="0" applyFont="1" applyFill="1" applyBorder="1" applyAlignment="1">
      <alignment horizontal="center" vertical="center"/>
    </xf>
    <xf numFmtId="0" fontId="43" fillId="33" borderId="67" xfId="0" applyFont="1" applyFill="1" applyBorder="1" applyAlignment="1">
      <alignment horizontal="center" vertical="center"/>
    </xf>
    <xf numFmtId="0" fontId="43" fillId="33" borderId="74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left" vertical="center"/>
    </xf>
    <xf numFmtId="0" fontId="43" fillId="0" borderId="63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4" fillId="33" borderId="58" xfId="0" applyFont="1" applyFill="1" applyBorder="1" applyAlignment="1">
      <alignment horizontal="left" vertical="center" wrapText="1"/>
    </xf>
    <xf numFmtId="0" fontId="44" fillId="33" borderId="63" xfId="0" applyFont="1" applyFill="1" applyBorder="1" applyAlignment="1">
      <alignment horizontal="left" vertical="center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64" xfId="0" applyFont="1" applyFill="1" applyBorder="1" applyAlignment="1">
      <alignment horizontal="center" vertical="center" wrapText="1"/>
    </xf>
    <xf numFmtId="3" fontId="44" fillId="33" borderId="56" xfId="0" applyNumberFormat="1" applyFont="1" applyFill="1" applyBorder="1" applyAlignment="1">
      <alignment horizontal="left" vertical="center"/>
    </xf>
    <xf numFmtId="3" fontId="44" fillId="33" borderId="46" xfId="0" applyNumberFormat="1" applyFont="1" applyFill="1" applyBorder="1" applyAlignment="1">
      <alignment horizontal="left" vertical="center"/>
    </xf>
    <xf numFmtId="3" fontId="44" fillId="33" borderId="57" xfId="0" applyNumberFormat="1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3" fontId="43" fillId="33" borderId="41" xfId="0" applyNumberFormat="1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left" vertical="center"/>
    </xf>
    <xf numFmtId="0" fontId="44" fillId="33" borderId="63" xfId="0" applyFont="1" applyFill="1" applyBorder="1" applyAlignment="1">
      <alignment horizontal="left" vertical="center" wrapText="1"/>
    </xf>
    <xf numFmtId="0" fontId="44" fillId="33" borderId="44" xfId="0" applyFont="1" applyFill="1" applyBorder="1" applyAlignment="1">
      <alignment horizontal="center" vertical="center"/>
    </xf>
    <xf numFmtId="0" fontId="44" fillId="33" borderId="75" xfId="0" applyFont="1" applyFill="1" applyBorder="1" applyAlignment="1">
      <alignment horizontal="center" vertical="center"/>
    </xf>
    <xf numFmtId="0" fontId="44" fillId="33" borderId="76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 wrapText="1"/>
    </xf>
    <xf numFmtId="0" fontId="44" fillId="33" borderId="68" xfId="0" applyFont="1" applyFill="1" applyBorder="1" applyAlignment="1">
      <alignment horizontal="center" vertical="center" wrapText="1"/>
    </xf>
    <xf numFmtId="0" fontId="44" fillId="33" borderId="65" xfId="0" applyFont="1" applyFill="1" applyBorder="1" applyAlignment="1">
      <alignment horizontal="center" vertical="center"/>
    </xf>
    <xf numFmtId="0" fontId="44" fillId="33" borderId="67" xfId="0" applyFont="1" applyFill="1" applyBorder="1" applyAlignment="1">
      <alignment horizontal="center" vertical="center"/>
    </xf>
    <xf numFmtId="0" fontId="44" fillId="33" borderId="64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Standard_A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3</xdr:col>
      <xdr:colOff>561975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Documents%20and%20Settings\tanja.ciric.AERS\My%20Documents\pokusaj%2090-10\Documents%20and%20Settings\jude\My%20Documents\all%20hydro%20folders\18%20February\modelling\virens'smodel%20-%20explor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ants"/>
      <sheetName val="Cockpit"/>
      <sheetName val="1a. Data-Rab"/>
      <sheetName val="1b. Data-Costs"/>
      <sheetName val="1c. Data-TarVol"/>
      <sheetName val="2.Capex"/>
      <sheetName val="3.Opex"/>
      <sheetName val="4.BldgBlcks"/>
      <sheetName val="5.TariffBskt"/>
      <sheetName val="6.Results"/>
    </sheetNames>
    <sheetDataSet>
      <sheetData sheetId="0">
        <row r="4">
          <cell r="G4">
            <v>2002</v>
          </cell>
        </row>
        <row r="18">
          <cell r="M18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AS33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0" customWidth="1"/>
    <col min="2" max="2" width="22.140625" style="10" customWidth="1"/>
    <col min="3" max="3" width="4.7109375" style="10" customWidth="1"/>
    <col min="4" max="4" width="22.7109375" style="10" customWidth="1"/>
    <col min="5" max="11" width="9.140625" style="10" customWidth="1"/>
    <col min="12" max="16384" width="9.140625" style="10" customWidth="1"/>
  </cols>
  <sheetData>
    <row r="1" s="1" customFormat="1" ht="15" customHeight="1">
      <c r="AS1" s="1" t="s">
        <v>1</v>
      </c>
    </row>
    <row r="2" s="1" customFormat="1" ht="15" customHeight="1">
      <c r="AS2" s="1" t="s">
        <v>2</v>
      </c>
    </row>
    <row r="3" s="1" customFormat="1" ht="15" customHeight="1">
      <c r="AS3" s="1" t="s">
        <v>3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/>
    <row r="11" spans="2:11" s="1" customFormat="1" ht="15" customHeight="1">
      <c r="B11" s="167" t="s">
        <v>43</v>
      </c>
      <c r="C11" s="167"/>
      <c r="D11" s="167"/>
      <c r="E11" s="167"/>
      <c r="F11" s="167"/>
      <c r="G11" s="167"/>
      <c r="H11" s="167"/>
      <c r="I11" s="167"/>
      <c r="J11" s="167"/>
      <c r="K11" s="167"/>
    </row>
    <row r="12" spans="2:11" s="1" customFormat="1" ht="1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2:11" s="1" customFormat="1" ht="15" customHeight="1">
      <c r="B13" s="1" t="s">
        <v>23</v>
      </c>
      <c r="C13" s="168" t="s">
        <v>24</v>
      </c>
      <c r="D13" s="168"/>
      <c r="E13" s="168"/>
      <c r="F13" s="168"/>
      <c r="G13" s="168"/>
      <c r="H13" s="168"/>
      <c r="I13" s="168"/>
      <c r="J13" s="168"/>
      <c r="K13" s="168"/>
    </row>
    <row r="14" s="1" customFormat="1" ht="15" customHeight="1"/>
    <row r="15" s="1" customFormat="1" ht="15" customHeight="1"/>
    <row r="16" spans="2:11" s="1" customFormat="1" ht="15" customHeight="1">
      <c r="B16" s="1" t="s">
        <v>0</v>
      </c>
      <c r="E16" s="165"/>
      <c r="F16" s="165"/>
      <c r="G16" s="165"/>
      <c r="H16" s="165"/>
      <c r="I16" s="165"/>
      <c r="J16" s="165"/>
      <c r="K16" s="165"/>
    </row>
    <row r="17" spans="2:11" s="1" customFormat="1" ht="15" customHeight="1">
      <c r="B17" s="1" t="s">
        <v>4</v>
      </c>
      <c r="E17" s="165"/>
      <c r="F17" s="165"/>
      <c r="G17" s="165"/>
      <c r="H17" s="165"/>
      <c r="I17" s="165"/>
      <c r="J17" s="165"/>
      <c r="K17" s="165"/>
    </row>
    <row r="18" spans="2:11" s="1" customFormat="1" ht="15" customHeight="1">
      <c r="B18" s="1" t="s">
        <v>5</v>
      </c>
      <c r="E18" s="165"/>
      <c r="F18" s="165"/>
      <c r="G18" s="165"/>
      <c r="H18" s="165"/>
      <c r="I18" s="165"/>
      <c r="J18" s="165"/>
      <c r="K18" s="165"/>
    </row>
    <row r="19" spans="5:11" s="1" customFormat="1" ht="15" customHeight="1">
      <c r="E19" s="2"/>
      <c r="F19" s="2"/>
      <c r="G19" s="2"/>
      <c r="H19" s="2"/>
      <c r="I19" s="2"/>
      <c r="J19" s="2"/>
      <c r="K19" s="2"/>
    </row>
    <row r="20" spans="2:11" s="11" customFormat="1" ht="15" customHeight="1">
      <c r="B20" s="11" t="s">
        <v>51</v>
      </c>
      <c r="E20" s="13"/>
      <c r="F20" s="12"/>
      <c r="G20" s="12"/>
      <c r="H20" s="12"/>
      <c r="I20" s="12"/>
      <c r="J20" s="12"/>
      <c r="K20" s="12"/>
    </row>
    <row r="21" spans="5:11" s="1" customFormat="1" ht="15" customHeight="1">
      <c r="E21" s="2"/>
      <c r="F21" s="2"/>
      <c r="G21" s="2"/>
      <c r="H21" s="2"/>
      <c r="I21" s="2"/>
      <c r="J21" s="2"/>
      <c r="K21" s="2"/>
    </row>
    <row r="22" spans="2:11" s="1" customFormat="1" ht="15" customHeight="1">
      <c r="B22" s="1" t="s">
        <v>44</v>
      </c>
      <c r="E22" s="165"/>
      <c r="F22" s="165"/>
      <c r="G22" s="165"/>
      <c r="H22" s="165"/>
      <c r="I22" s="165"/>
      <c r="J22" s="165"/>
      <c r="K22" s="165"/>
    </row>
    <row r="23" spans="5:11" s="1" customFormat="1" ht="15" customHeight="1">
      <c r="E23" s="2"/>
      <c r="F23" s="2"/>
      <c r="G23" s="2"/>
      <c r="H23" s="2"/>
      <c r="I23" s="2"/>
      <c r="J23" s="2"/>
      <c r="K23" s="2"/>
    </row>
    <row r="24" spans="2:11" s="1" customFormat="1" ht="15" customHeight="1">
      <c r="B24" s="1" t="s">
        <v>45</v>
      </c>
      <c r="D24" s="1" t="s">
        <v>46</v>
      </c>
      <c r="E24" s="165"/>
      <c r="F24" s="165"/>
      <c r="G24" s="165"/>
      <c r="H24" s="165"/>
      <c r="I24" s="165"/>
      <c r="J24" s="165"/>
      <c r="K24" s="165"/>
    </row>
    <row r="25" spans="5:11" s="1" customFormat="1" ht="15" customHeight="1">
      <c r="E25" s="2"/>
      <c r="F25" s="2"/>
      <c r="G25" s="2"/>
      <c r="H25" s="2"/>
      <c r="I25" s="2"/>
      <c r="J25" s="2"/>
      <c r="K25" s="2"/>
    </row>
    <row r="26" spans="4:11" s="1" customFormat="1" ht="15" customHeight="1">
      <c r="D26" s="1" t="s">
        <v>47</v>
      </c>
      <c r="E26" s="165"/>
      <c r="F26" s="165"/>
      <c r="G26" s="165"/>
      <c r="H26" s="165"/>
      <c r="I26" s="165"/>
      <c r="J26" s="165"/>
      <c r="K26" s="165"/>
    </row>
    <row r="27" spans="5:11" s="1" customFormat="1" ht="15" customHeight="1">
      <c r="E27" s="2"/>
      <c r="F27" s="2"/>
      <c r="G27" s="2"/>
      <c r="H27" s="2"/>
      <c r="I27" s="2"/>
      <c r="J27" s="2"/>
      <c r="K27" s="2"/>
    </row>
    <row r="28" spans="4:11" s="1" customFormat="1" ht="15" customHeight="1">
      <c r="D28" s="1" t="s">
        <v>48</v>
      </c>
      <c r="E28" s="164"/>
      <c r="F28" s="165"/>
      <c r="G28" s="165"/>
      <c r="H28" s="165"/>
      <c r="I28" s="165"/>
      <c r="J28" s="165"/>
      <c r="K28" s="165"/>
    </row>
    <row r="29" spans="5:11" s="1" customFormat="1" ht="15" customHeight="1">
      <c r="E29" s="2"/>
      <c r="F29" s="2"/>
      <c r="G29" s="2"/>
      <c r="H29" s="2"/>
      <c r="I29" s="2"/>
      <c r="J29" s="2"/>
      <c r="K29" s="2"/>
    </row>
    <row r="30" spans="2:11" s="1" customFormat="1" ht="15" customHeight="1">
      <c r="B30" s="1" t="s">
        <v>49</v>
      </c>
      <c r="E30" s="166"/>
      <c r="F30" s="166"/>
      <c r="G30" s="166"/>
      <c r="H30" s="166"/>
      <c r="I30" s="166"/>
      <c r="J30" s="166"/>
      <c r="K30" s="166"/>
    </row>
    <row r="31" spans="5:11" s="1" customFormat="1" ht="15" customHeight="1">
      <c r="E31" s="8"/>
      <c r="F31" s="8"/>
      <c r="G31" s="8"/>
      <c r="H31" s="8"/>
      <c r="I31" s="8"/>
      <c r="J31" s="8"/>
      <c r="K31" s="9"/>
    </row>
    <row r="32" s="4" customFormat="1" ht="15" customHeight="1">
      <c r="B32" s="5" t="s">
        <v>6</v>
      </c>
    </row>
    <row r="33" spans="2:4" s="4" customFormat="1" ht="15" customHeight="1">
      <c r="B33" s="6" t="s">
        <v>50</v>
      </c>
      <c r="C33" s="7"/>
      <c r="D33" s="7"/>
    </row>
    <row r="34" s="4" customFormat="1" ht="15" customHeight="1"/>
    <row r="35" s="4" customFormat="1" ht="15" customHeight="1"/>
    <row r="36" s="4" customFormat="1" ht="15" customHeight="1"/>
    <row r="37" s="4" customFormat="1" ht="15" customHeight="1"/>
    <row r="38" s="4" customFormat="1" ht="15" customHeight="1"/>
    <row r="39" s="4" customFormat="1" ht="15" customHeight="1"/>
    <row r="40" s="4" customFormat="1" ht="15" customHeight="1"/>
    <row r="41" s="4" customFormat="1" ht="15" customHeight="1"/>
    <row r="42" s="4" customFormat="1" ht="15" customHeight="1"/>
    <row r="43" s="4" customFormat="1" ht="15" customHeight="1"/>
    <row r="44" s="4" customFormat="1" ht="15" customHeight="1"/>
    <row r="45" s="4" customFormat="1" ht="15" customHeight="1"/>
    <row r="46" s="4" customFormat="1" ht="15" customHeight="1"/>
    <row r="47" s="4" customFormat="1" ht="15" customHeight="1"/>
    <row r="48" s="4" customFormat="1" ht="15" customHeight="1"/>
    <row r="49" s="4" customFormat="1" ht="15" customHeight="1"/>
    <row r="50" s="4" customFormat="1" ht="15" customHeight="1"/>
    <row r="51" s="4" customFormat="1" ht="15" customHeight="1"/>
    <row r="52" s="4" customFormat="1" ht="15" customHeight="1"/>
    <row r="53" s="4" customFormat="1" ht="15" customHeight="1"/>
    <row r="54" s="4" customFormat="1" ht="15" customHeight="1"/>
    <row r="55" s="4" customFormat="1" ht="15" customHeight="1"/>
    <row r="56" s="4" customFormat="1" ht="15" customHeight="1"/>
    <row r="57" s="4" customFormat="1" ht="15" customHeight="1"/>
    <row r="58" s="4" customFormat="1" ht="15" customHeight="1"/>
    <row r="59" s="4" customFormat="1" ht="15" customHeight="1"/>
    <row r="60" s="4" customFormat="1" ht="15" customHeight="1"/>
    <row r="61" s="4" customFormat="1" ht="15" customHeight="1"/>
    <row r="62" s="4" customFormat="1" ht="15" customHeight="1"/>
    <row r="63" s="4" customFormat="1" ht="15" customHeight="1"/>
    <row r="64" s="4" customFormat="1" ht="15" customHeight="1"/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  <row r="78" s="4" customFormat="1" ht="15" customHeight="1"/>
    <row r="79" s="4" customFormat="1" ht="1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s="4" customFormat="1" ht="15" customHeight="1"/>
    <row r="94" s="4" customFormat="1" ht="15" customHeight="1"/>
    <row r="95" s="4" customFormat="1" ht="15" customHeight="1"/>
    <row r="96" s="4" customFormat="1" ht="15" customHeight="1"/>
    <row r="97" s="4" customFormat="1" ht="15" customHeight="1"/>
    <row r="98" s="4" customFormat="1" ht="15" customHeight="1"/>
    <row r="99" s="4" customFormat="1" ht="15" customHeight="1"/>
    <row r="100" s="4" customFormat="1" ht="15" customHeight="1"/>
    <row r="101" s="4" customFormat="1" ht="15" customHeight="1"/>
    <row r="102" s="4" customFormat="1" ht="15" customHeight="1"/>
    <row r="103" s="4" customFormat="1" ht="15" customHeight="1"/>
    <row r="104" s="4" customFormat="1" ht="15" customHeight="1"/>
    <row r="105" s="4" customFormat="1" ht="15" customHeight="1"/>
    <row r="106" s="4" customFormat="1" ht="15" customHeight="1"/>
    <row r="107" s="4" customFormat="1" ht="15" customHeight="1"/>
    <row r="108" s="4" customFormat="1" ht="15" customHeight="1"/>
    <row r="109" s="4" customFormat="1" ht="15" customHeight="1"/>
    <row r="110" s="4" customFormat="1" ht="15" customHeight="1"/>
    <row r="111" s="4" customFormat="1" ht="15" customHeight="1"/>
    <row r="112" s="4" customFormat="1" ht="15" customHeight="1"/>
    <row r="113" s="4" customFormat="1" ht="15" customHeight="1"/>
    <row r="114" s="4" customFormat="1" ht="15" customHeight="1"/>
    <row r="115" s="4" customFormat="1" ht="15" customHeight="1"/>
    <row r="116" s="4" customFormat="1" ht="15" customHeight="1"/>
    <row r="117" s="4" customFormat="1" ht="15" customHeight="1"/>
    <row r="118" s="4" customFormat="1" ht="15" customHeight="1"/>
    <row r="119" s="4" customFormat="1" ht="15" customHeight="1"/>
    <row r="120" s="4" customFormat="1" ht="15" customHeight="1"/>
    <row r="121" s="4" customFormat="1" ht="15" customHeight="1"/>
    <row r="122" s="4" customFormat="1" ht="15" customHeight="1"/>
    <row r="123" s="4" customFormat="1" ht="15" customHeight="1"/>
    <row r="124" s="4" customFormat="1" ht="15" customHeight="1"/>
    <row r="125" s="4" customFormat="1" ht="15" customHeight="1"/>
    <row r="126" s="4" customFormat="1" ht="15" customHeight="1"/>
    <row r="127" s="4" customFormat="1" ht="15" customHeight="1"/>
    <row r="128" s="4" customFormat="1" ht="15" customHeight="1"/>
    <row r="129" s="4" customFormat="1" ht="15" customHeight="1"/>
    <row r="130" s="4" customFormat="1" ht="15" customHeight="1"/>
    <row r="131" s="4" customFormat="1" ht="15" customHeight="1"/>
    <row r="132" s="4" customFormat="1" ht="15" customHeight="1"/>
    <row r="133" s="4" customFormat="1" ht="15" customHeight="1"/>
    <row r="134" s="4" customFormat="1" ht="15" customHeight="1"/>
    <row r="135" s="4" customFormat="1" ht="15" customHeight="1"/>
    <row r="136" s="4" customFormat="1" ht="15" customHeight="1"/>
    <row r="137" s="4" customFormat="1" ht="15" customHeight="1"/>
    <row r="138" s="4" customFormat="1" ht="15" customHeight="1"/>
    <row r="139" s="4" customFormat="1" ht="15" customHeight="1"/>
    <row r="140" s="4" customFormat="1" ht="15" customHeight="1"/>
    <row r="141" s="4" customFormat="1" ht="15" customHeight="1"/>
    <row r="142" s="4" customFormat="1" ht="15" customHeight="1"/>
    <row r="143" s="4" customFormat="1" ht="15" customHeight="1"/>
    <row r="144" s="4" customFormat="1" ht="15" customHeight="1"/>
    <row r="145" s="4" customFormat="1" ht="15" customHeight="1"/>
    <row r="146" s="4" customFormat="1" ht="15" customHeight="1"/>
    <row r="147" s="4" customFormat="1" ht="15" customHeight="1"/>
    <row r="148" s="4" customFormat="1" ht="15" customHeight="1"/>
    <row r="149" s="4" customFormat="1" ht="15" customHeight="1"/>
    <row r="150" s="4" customFormat="1" ht="15" customHeight="1"/>
    <row r="151" s="4" customFormat="1" ht="15" customHeight="1"/>
    <row r="152" s="4" customFormat="1" ht="15" customHeight="1"/>
    <row r="153" s="4" customFormat="1" ht="15" customHeight="1"/>
    <row r="154" s="4" customFormat="1" ht="15" customHeight="1"/>
    <row r="155" s="4" customFormat="1" ht="15" customHeight="1"/>
    <row r="156" s="4" customFormat="1" ht="15" customHeight="1"/>
    <row r="157" s="4" customFormat="1" ht="15" customHeight="1"/>
    <row r="158" s="4" customFormat="1" ht="15" customHeight="1"/>
    <row r="159" s="4" customFormat="1" ht="15" customHeight="1"/>
    <row r="160" s="4" customFormat="1" ht="15" customHeight="1"/>
    <row r="161" s="4" customFormat="1" ht="15" customHeight="1"/>
    <row r="162" s="4" customFormat="1" ht="15" customHeight="1"/>
    <row r="163" s="4" customFormat="1" ht="15" customHeight="1"/>
    <row r="164" s="4" customFormat="1" ht="15" customHeight="1"/>
    <row r="165" s="4" customFormat="1" ht="15" customHeight="1"/>
    <row r="166" s="4" customFormat="1" ht="15" customHeight="1"/>
    <row r="167" s="4" customFormat="1" ht="15" customHeight="1"/>
    <row r="168" s="4" customFormat="1" ht="15" customHeight="1"/>
    <row r="169" s="4" customFormat="1" ht="15" customHeight="1"/>
    <row r="170" s="4" customFormat="1" ht="15" customHeight="1"/>
    <row r="171" s="4" customFormat="1" ht="15" customHeight="1"/>
    <row r="172" s="4" customFormat="1" ht="15" customHeight="1"/>
    <row r="173" s="4" customFormat="1" ht="15" customHeight="1"/>
    <row r="174" s="4" customFormat="1" ht="15" customHeight="1"/>
    <row r="175" s="4" customFormat="1" ht="15" customHeight="1"/>
    <row r="176" s="4" customFormat="1" ht="15" customHeight="1"/>
    <row r="177" s="4" customFormat="1" ht="15" customHeight="1"/>
    <row r="178" s="4" customFormat="1" ht="15" customHeight="1"/>
    <row r="179" s="4" customFormat="1" ht="15" customHeight="1"/>
    <row r="180" s="4" customFormat="1" ht="15" customHeight="1"/>
    <row r="181" s="4" customFormat="1" ht="15" customHeight="1"/>
    <row r="182" s="4" customFormat="1" ht="15" customHeight="1"/>
    <row r="183" s="4" customFormat="1" ht="15" customHeight="1"/>
    <row r="184" s="4" customFormat="1" ht="15" customHeight="1"/>
    <row r="185" s="4" customFormat="1" ht="15" customHeight="1"/>
    <row r="186" s="4" customFormat="1" ht="15" customHeight="1"/>
    <row r="187" s="4" customFormat="1" ht="15" customHeight="1"/>
    <row r="188" s="4" customFormat="1" ht="15" customHeight="1"/>
    <row r="189" s="4" customFormat="1" ht="15" customHeight="1"/>
    <row r="190" s="4" customFormat="1" ht="15" customHeight="1"/>
    <row r="191" s="4" customFormat="1" ht="15" customHeight="1"/>
    <row r="192" s="4" customFormat="1" ht="15" customHeight="1"/>
    <row r="193" s="4" customFormat="1" ht="15" customHeight="1"/>
    <row r="194" s="4" customFormat="1" ht="15" customHeight="1"/>
    <row r="195" s="4" customFormat="1" ht="15" customHeight="1"/>
    <row r="196" s="4" customFormat="1" ht="15" customHeight="1"/>
    <row r="197" s="4" customFormat="1" ht="15" customHeight="1"/>
    <row r="198" s="4" customFormat="1" ht="15" customHeight="1"/>
    <row r="199" s="4" customFormat="1" ht="15" customHeight="1"/>
    <row r="200" s="4" customFormat="1" ht="15" customHeight="1"/>
    <row r="201" s="4" customFormat="1" ht="15" customHeight="1"/>
    <row r="202" s="4" customFormat="1" ht="15" customHeight="1"/>
    <row r="203" s="4" customFormat="1" ht="15" customHeight="1"/>
    <row r="204" s="4" customFormat="1" ht="15" customHeight="1"/>
    <row r="205" s="4" customFormat="1" ht="15" customHeight="1"/>
    <row r="206" s="4" customFormat="1" ht="15" customHeight="1"/>
    <row r="207" s="4" customFormat="1" ht="15" customHeight="1"/>
    <row r="208" s="4" customFormat="1" ht="15" customHeight="1"/>
    <row r="209" s="4" customFormat="1" ht="15" customHeight="1"/>
    <row r="210" s="4" customFormat="1" ht="15" customHeight="1"/>
    <row r="211" s="4" customFormat="1" ht="15" customHeight="1"/>
    <row r="212" s="4" customFormat="1" ht="15" customHeight="1"/>
    <row r="213" s="4" customFormat="1" ht="15" customHeight="1"/>
    <row r="214" s="4" customFormat="1" ht="15" customHeight="1"/>
    <row r="215" s="4" customFormat="1" ht="15" customHeight="1"/>
    <row r="216" s="4" customFormat="1" ht="15" customHeight="1"/>
    <row r="217" s="4" customFormat="1" ht="15" customHeight="1"/>
    <row r="218" s="4" customFormat="1" ht="15" customHeight="1"/>
    <row r="219" s="4" customFormat="1" ht="15" customHeight="1"/>
    <row r="220" s="4" customFormat="1" ht="15" customHeight="1"/>
    <row r="221" s="4" customFormat="1" ht="15" customHeight="1"/>
    <row r="222" s="4" customFormat="1" ht="15" customHeight="1"/>
    <row r="223" s="4" customFormat="1" ht="15" customHeight="1"/>
    <row r="224" s="4" customFormat="1" ht="15" customHeight="1"/>
    <row r="225" s="4" customFormat="1" ht="15" customHeight="1"/>
    <row r="226" s="4" customFormat="1" ht="15" customHeight="1"/>
    <row r="227" s="4" customFormat="1" ht="15" customHeight="1"/>
    <row r="228" s="4" customFormat="1" ht="15" customHeight="1"/>
    <row r="229" s="4" customFormat="1" ht="15" customHeight="1"/>
    <row r="230" s="4" customFormat="1" ht="15" customHeight="1"/>
    <row r="231" s="4" customFormat="1" ht="15" customHeight="1"/>
    <row r="232" s="4" customFormat="1" ht="15" customHeight="1"/>
    <row r="233" s="4" customFormat="1" ht="15" customHeight="1"/>
    <row r="234" s="4" customFormat="1" ht="15" customHeight="1"/>
    <row r="235" s="4" customFormat="1" ht="15" customHeight="1"/>
    <row r="236" s="4" customFormat="1" ht="15" customHeight="1"/>
    <row r="237" s="4" customFormat="1" ht="15" customHeight="1"/>
    <row r="238" s="4" customFormat="1" ht="15" customHeight="1"/>
    <row r="239" s="4" customFormat="1" ht="15" customHeight="1"/>
    <row r="240" s="4" customFormat="1" ht="15" customHeight="1"/>
    <row r="241" s="4" customFormat="1" ht="15" customHeight="1"/>
    <row r="242" s="4" customFormat="1" ht="15" customHeight="1"/>
    <row r="243" s="4" customFormat="1" ht="15" customHeight="1"/>
    <row r="244" s="4" customFormat="1" ht="15" customHeight="1"/>
    <row r="245" s="4" customFormat="1" ht="15" customHeight="1"/>
    <row r="246" s="4" customFormat="1" ht="15" customHeight="1"/>
    <row r="247" s="4" customFormat="1" ht="15" customHeight="1"/>
    <row r="248" s="4" customFormat="1" ht="15" customHeight="1"/>
    <row r="249" s="4" customFormat="1" ht="15" customHeight="1"/>
    <row r="250" s="4" customFormat="1" ht="15" customHeight="1"/>
    <row r="251" s="4" customFormat="1" ht="15" customHeight="1"/>
    <row r="252" s="4" customFormat="1" ht="15" customHeight="1"/>
    <row r="253" s="4" customFormat="1" ht="15" customHeight="1"/>
    <row r="254" s="4" customFormat="1" ht="15" customHeight="1"/>
    <row r="255" s="4" customFormat="1" ht="15" customHeight="1"/>
    <row r="256" s="4" customFormat="1" ht="15" customHeight="1"/>
    <row r="257" s="4" customFormat="1" ht="15" customHeight="1"/>
    <row r="258" s="4" customFormat="1" ht="15" customHeight="1"/>
    <row r="259" s="4" customFormat="1" ht="15" customHeight="1"/>
    <row r="260" s="4" customFormat="1" ht="15" customHeight="1"/>
    <row r="261" s="4" customFormat="1" ht="15" customHeight="1"/>
    <row r="262" s="4" customFormat="1" ht="15" customHeight="1"/>
    <row r="263" s="4" customFormat="1" ht="15" customHeight="1"/>
    <row r="264" s="4" customFormat="1" ht="15" customHeight="1"/>
    <row r="265" s="4" customFormat="1" ht="15" customHeight="1"/>
    <row r="266" s="4" customFormat="1" ht="15" customHeight="1"/>
    <row r="267" s="4" customFormat="1" ht="15" customHeight="1"/>
    <row r="268" s="4" customFormat="1" ht="15" customHeight="1"/>
    <row r="269" s="4" customFormat="1" ht="15" customHeight="1"/>
    <row r="270" s="4" customFormat="1" ht="15" customHeight="1"/>
    <row r="271" s="4" customFormat="1" ht="15" customHeight="1"/>
    <row r="272" s="4" customFormat="1" ht="15" customHeight="1"/>
    <row r="273" s="4" customFormat="1" ht="15" customHeight="1"/>
    <row r="274" s="4" customFormat="1" ht="15" customHeight="1"/>
    <row r="275" s="4" customFormat="1" ht="15" customHeight="1"/>
    <row r="276" s="4" customFormat="1" ht="15" customHeight="1"/>
    <row r="277" s="4" customFormat="1" ht="15" customHeight="1"/>
    <row r="278" s="4" customFormat="1" ht="15" customHeight="1"/>
    <row r="279" s="4" customFormat="1" ht="15" customHeight="1"/>
    <row r="280" s="4" customFormat="1" ht="15" customHeight="1"/>
    <row r="281" s="4" customFormat="1" ht="15" customHeight="1"/>
    <row r="282" s="4" customFormat="1" ht="15" customHeight="1"/>
    <row r="283" s="4" customFormat="1" ht="15" customHeight="1"/>
    <row r="284" s="4" customFormat="1" ht="15" customHeight="1"/>
    <row r="285" s="4" customFormat="1" ht="15" customHeight="1"/>
    <row r="286" s="4" customFormat="1" ht="15" customHeight="1"/>
    <row r="287" s="4" customFormat="1" ht="15" customHeight="1"/>
    <row r="288" s="4" customFormat="1" ht="15" customHeight="1"/>
    <row r="289" s="4" customFormat="1" ht="15" customHeight="1"/>
    <row r="290" s="4" customFormat="1" ht="15" customHeight="1"/>
    <row r="291" s="4" customFormat="1" ht="15" customHeight="1"/>
    <row r="292" s="4" customFormat="1" ht="15" customHeight="1"/>
    <row r="293" s="4" customFormat="1" ht="15" customHeight="1"/>
    <row r="294" s="4" customFormat="1" ht="15" customHeight="1"/>
    <row r="295" s="4" customFormat="1" ht="15" customHeight="1"/>
    <row r="296" s="4" customFormat="1" ht="15" customHeight="1"/>
    <row r="297" s="4" customFormat="1" ht="15" customHeight="1"/>
    <row r="298" s="4" customFormat="1" ht="15" customHeight="1"/>
    <row r="299" s="4" customFormat="1" ht="15" customHeight="1"/>
    <row r="300" s="4" customFormat="1" ht="15" customHeight="1"/>
    <row r="301" s="4" customFormat="1" ht="15" customHeight="1"/>
    <row r="302" s="4" customFormat="1" ht="15" customHeight="1"/>
    <row r="303" s="4" customFormat="1" ht="15" customHeight="1"/>
    <row r="304" s="4" customFormat="1" ht="15" customHeight="1"/>
    <row r="305" s="4" customFormat="1" ht="15" customHeight="1"/>
    <row r="306" s="4" customFormat="1" ht="15" customHeight="1"/>
    <row r="307" s="4" customFormat="1" ht="15" customHeight="1"/>
    <row r="308" s="4" customFormat="1" ht="15" customHeight="1"/>
    <row r="309" s="4" customFormat="1" ht="15" customHeight="1"/>
    <row r="310" s="4" customFormat="1" ht="15" customHeight="1"/>
    <row r="311" s="4" customFormat="1" ht="15" customHeight="1"/>
    <row r="312" s="4" customFormat="1" ht="15" customHeight="1"/>
    <row r="313" s="4" customFormat="1" ht="15" customHeight="1"/>
    <row r="314" s="4" customFormat="1" ht="15" customHeight="1"/>
    <row r="315" s="4" customFormat="1" ht="15" customHeight="1"/>
    <row r="316" s="4" customFormat="1" ht="15" customHeight="1"/>
    <row r="317" s="4" customFormat="1" ht="15" customHeight="1"/>
    <row r="318" s="4" customFormat="1" ht="15" customHeight="1"/>
  </sheetData>
  <sheetProtection/>
  <mergeCells count="10">
    <mergeCell ref="E28:K28"/>
    <mergeCell ref="E30:K30"/>
    <mergeCell ref="E18:K18"/>
    <mergeCell ref="B11:K11"/>
    <mergeCell ref="C13:K13"/>
    <mergeCell ref="E16:K16"/>
    <mergeCell ref="E17:K17"/>
    <mergeCell ref="E22:K22"/>
    <mergeCell ref="E24:K24"/>
    <mergeCell ref="E26:K26"/>
  </mergeCells>
  <printOptions horizontalCentered="1" verticalCentered="1"/>
  <pageMargins left="0.17" right="0.17" top="0.35" bottom="0.37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4" customWidth="1"/>
    <col min="2" max="2" width="9.140625" style="4" customWidth="1"/>
    <col min="3" max="3" width="15.7109375" style="4" customWidth="1"/>
    <col min="4" max="4" width="25.7109375" style="4" customWidth="1"/>
    <col min="5" max="6" width="16.7109375" style="4" customWidth="1"/>
    <col min="7" max="8" width="20.7109375" style="4" customWidth="1"/>
    <col min="9" max="9" width="12.57421875" style="4" customWidth="1"/>
    <col min="10" max="16384" width="9.140625" style="4" customWidth="1"/>
  </cols>
  <sheetData>
    <row r="1" ht="15" customHeight="1">
      <c r="B1" s="14" t="s">
        <v>52</v>
      </c>
    </row>
    <row r="3" ht="15" customHeight="1">
      <c r="B3" s="1" t="str">
        <f>'Naslovna strana'!B16&amp;" "&amp;'Naslovna strana'!E16</f>
        <v>Назив енергетског субјекта: </v>
      </c>
    </row>
    <row r="4" ht="15" customHeight="1">
      <c r="B4" s="14" t="str">
        <f>'Naslovna strana'!B13&amp;" "&amp;'Naslovna strana'!C13</f>
        <v>Енергетска делатност: Дистрибуција и управљање дистрибутивним системом за природни гас </v>
      </c>
    </row>
    <row r="5" ht="15" customHeight="1">
      <c r="B5" s="28"/>
    </row>
    <row r="6" ht="15" customHeight="1">
      <c r="B6" s="28"/>
    </row>
    <row r="7" spans="2:9" ht="15" customHeight="1">
      <c r="B7" s="169" t="s">
        <v>84</v>
      </c>
      <c r="C7" s="169"/>
      <c r="D7" s="169"/>
      <c r="E7" s="169"/>
      <c r="F7" s="169"/>
      <c r="G7" s="169"/>
      <c r="H7" s="169"/>
      <c r="I7" s="169"/>
    </row>
    <row r="8" spans="2:4" ht="15" customHeight="1" thickBot="1">
      <c r="B8" s="92"/>
      <c r="C8" s="92"/>
      <c r="D8" s="92"/>
    </row>
    <row r="9" spans="2:9" ht="15" customHeight="1" thickTop="1">
      <c r="B9" s="187" t="s">
        <v>53</v>
      </c>
      <c r="C9" s="177" t="s">
        <v>33</v>
      </c>
      <c r="D9" s="177" t="s">
        <v>34</v>
      </c>
      <c r="E9" s="177" t="s">
        <v>94</v>
      </c>
      <c r="F9" s="177" t="s">
        <v>95</v>
      </c>
      <c r="G9" s="177" t="s">
        <v>36</v>
      </c>
      <c r="H9" s="184" t="s">
        <v>85</v>
      </c>
      <c r="I9" s="170" t="s">
        <v>87</v>
      </c>
    </row>
    <row r="10" spans="2:9" s="92" customFormat="1" ht="15" customHeight="1">
      <c r="B10" s="188"/>
      <c r="C10" s="182"/>
      <c r="D10" s="178"/>
      <c r="E10" s="178"/>
      <c r="F10" s="178"/>
      <c r="G10" s="182"/>
      <c r="H10" s="185"/>
      <c r="I10" s="171"/>
    </row>
    <row r="11" spans="2:9" s="92" customFormat="1" ht="15" customHeight="1">
      <c r="B11" s="189"/>
      <c r="C11" s="183"/>
      <c r="D11" s="179"/>
      <c r="E11" s="179"/>
      <c r="F11" s="179"/>
      <c r="G11" s="183"/>
      <c r="H11" s="186"/>
      <c r="I11" s="171"/>
    </row>
    <row r="12" spans="2:9" s="123" customFormat="1" ht="15" customHeight="1">
      <c r="B12" s="120">
        <v>1</v>
      </c>
      <c r="C12" s="121">
        <v>2</v>
      </c>
      <c r="D12" s="121">
        <v>3</v>
      </c>
      <c r="E12" s="121">
        <v>4</v>
      </c>
      <c r="F12" s="121">
        <v>5</v>
      </c>
      <c r="G12" s="121">
        <v>6</v>
      </c>
      <c r="H12" s="124" t="s">
        <v>54</v>
      </c>
      <c r="I12" s="122">
        <v>8</v>
      </c>
    </row>
    <row r="13" spans="2:9" ht="15" customHeight="1">
      <c r="B13" s="15" t="s">
        <v>11</v>
      </c>
      <c r="C13" s="174" t="s">
        <v>19</v>
      </c>
      <c r="D13" s="99" t="s">
        <v>26</v>
      </c>
      <c r="E13" s="156"/>
      <c r="F13" s="156"/>
      <c r="G13" s="16">
        <v>1</v>
      </c>
      <c r="H13" s="137">
        <f aca="true" t="shared" si="0" ref="H13:H19">F13*G13</f>
        <v>0</v>
      </c>
      <c r="I13" s="131">
        <f>F13</f>
        <v>0</v>
      </c>
    </row>
    <row r="14" spans="2:9" ht="15" customHeight="1">
      <c r="B14" s="17" t="s">
        <v>12</v>
      </c>
      <c r="C14" s="175"/>
      <c r="D14" s="100" t="s">
        <v>27</v>
      </c>
      <c r="E14" s="156"/>
      <c r="F14" s="156"/>
      <c r="G14" s="18">
        <v>0.4</v>
      </c>
      <c r="H14" s="138">
        <f t="shared" si="0"/>
        <v>0</v>
      </c>
      <c r="I14" s="132">
        <f>+F14*0.6</f>
        <v>0</v>
      </c>
    </row>
    <row r="15" spans="2:9" ht="15" customHeight="1">
      <c r="B15" s="17" t="s">
        <v>13</v>
      </c>
      <c r="C15" s="175"/>
      <c r="D15" s="100" t="s">
        <v>28</v>
      </c>
      <c r="E15" s="156"/>
      <c r="F15" s="156"/>
      <c r="G15" s="18">
        <v>0.85</v>
      </c>
      <c r="H15" s="138">
        <f t="shared" si="0"/>
        <v>0</v>
      </c>
      <c r="I15" s="132">
        <f>F15</f>
        <v>0</v>
      </c>
    </row>
    <row r="16" spans="2:9" ht="15" customHeight="1">
      <c r="B16" s="19" t="s">
        <v>14</v>
      </c>
      <c r="C16" s="176"/>
      <c r="D16" s="20" t="s">
        <v>29</v>
      </c>
      <c r="E16" s="157"/>
      <c r="F16" s="157"/>
      <c r="G16" s="21">
        <v>1</v>
      </c>
      <c r="H16" s="139">
        <f t="shared" si="0"/>
        <v>0</v>
      </c>
      <c r="I16" s="133">
        <f>F16</f>
        <v>0</v>
      </c>
    </row>
    <row r="17" spans="2:9" ht="15" customHeight="1">
      <c r="B17" s="15" t="s">
        <v>15</v>
      </c>
      <c r="C17" s="174" t="s">
        <v>25</v>
      </c>
      <c r="D17" s="99" t="s">
        <v>30</v>
      </c>
      <c r="E17" s="158"/>
      <c r="F17" s="158"/>
      <c r="G17" s="16">
        <v>0.4</v>
      </c>
      <c r="H17" s="137">
        <f t="shared" si="0"/>
        <v>0</v>
      </c>
      <c r="I17" s="131">
        <f>F17*0.6</f>
        <v>0</v>
      </c>
    </row>
    <row r="18" spans="2:9" ht="15" customHeight="1">
      <c r="B18" s="22" t="s">
        <v>16</v>
      </c>
      <c r="C18" s="180"/>
      <c r="D18" s="100" t="s">
        <v>31</v>
      </c>
      <c r="E18" s="156"/>
      <c r="F18" s="156"/>
      <c r="G18" s="18">
        <v>0.85</v>
      </c>
      <c r="H18" s="138">
        <f t="shared" si="0"/>
        <v>0</v>
      </c>
      <c r="I18" s="132">
        <f>F18</f>
        <v>0</v>
      </c>
    </row>
    <row r="19" spans="2:9" ht="15" customHeight="1">
      <c r="B19" s="19" t="s">
        <v>17</v>
      </c>
      <c r="C19" s="176"/>
      <c r="D19" s="20" t="s">
        <v>32</v>
      </c>
      <c r="E19" s="157"/>
      <c r="F19" s="157"/>
      <c r="G19" s="21">
        <v>1</v>
      </c>
      <c r="H19" s="140">
        <f t="shared" si="0"/>
        <v>0</v>
      </c>
      <c r="I19" s="133">
        <f>F19</f>
        <v>0</v>
      </c>
    </row>
    <row r="20" spans="2:9" ht="15" customHeight="1">
      <c r="B20" s="181" t="s">
        <v>7</v>
      </c>
      <c r="C20" s="180"/>
      <c r="D20" s="180"/>
      <c r="E20" s="23">
        <f>E13+E14+E15+E16+E17+E18+E19</f>
        <v>0</v>
      </c>
      <c r="F20" s="23">
        <f>F13+F14+F15+F16+F17+F18+F19</f>
        <v>0</v>
      </c>
      <c r="G20" s="24"/>
      <c r="H20" s="141">
        <f>H13+H14+H15+H16+H17+H18+H19</f>
        <v>0</v>
      </c>
      <c r="I20" s="25">
        <f>I13+I14+I15+I16+I17+I18+I19</f>
        <v>0</v>
      </c>
    </row>
    <row r="21" spans="2:9" ht="15" customHeight="1">
      <c r="B21" s="172" t="s">
        <v>90</v>
      </c>
      <c r="C21" s="173"/>
      <c r="D21" s="173"/>
      <c r="E21" s="143">
        <f>E13+E14+E15+E16</f>
        <v>0</v>
      </c>
      <c r="F21" s="143">
        <f>F13+F14+F15+F16</f>
        <v>0</v>
      </c>
      <c r="G21" s="143"/>
      <c r="H21" s="144">
        <f>H13+H14+H15+H16</f>
        <v>0</v>
      </c>
      <c r="I21" s="145">
        <f>I13+I14+I15+I16</f>
        <v>0</v>
      </c>
    </row>
    <row r="22" spans="2:9" ht="15" customHeight="1" thickBot="1">
      <c r="B22" s="134" t="s">
        <v>91</v>
      </c>
      <c r="C22" s="135"/>
      <c r="D22" s="136"/>
      <c r="E22" s="26">
        <f>E17+E18+E19</f>
        <v>0</v>
      </c>
      <c r="F22" s="26">
        <f>F17+F18+F19</f>
        <v>0</v>
      </c>
      <c r="G22" s="26"/>
      <c r="H22" s="142">
        <f>H17+H18+H19</f>
        <v>0</v>
      </c>
      <c r="I22" s="27">
        <f>I17+I18+I19</f>
        <v>0</v>
      </c>
    </row>
    <row r="23" spans="2:9" ht="15" customHeight="1" thickTop="1">
      <c r="B23" s="168" t="s">
        <v>83</v>
      </c>
      <c r="C23" s="168"/>
      <c r="D23" s="168"/>
      <c r="E23" s="168"/>
      <c r="F23" s="168"/>
      <c r="G23" s="168"/>
      <c r="H23" s="168"/>
      <c r="I23" s="47"/>
    </row>
    <row r="24" ht="15" customHeight="1">
      <c r="B24" s="14"/>
    </row>
    <row r="25" ht="15" customHeight="1">
      <c r="B25" s="29"/>
    </row>
    <row r="26" ht="15" customHeight="1">
      <c r="B26" s="29"/>
    </row>
  </sheetData>
  <sheetProtection/>
  <mergeCells count="14">
    <mergeCell ref="H9:H11"/>
    <mergeCell ref="B9:B11"/>
    <mergeCell ref="C9:C11"/>
    <mergeCell ref="D9:D11"/>
    <mergeCell ref="B7:I7"/>
    <mergeCell ref="I9:I11"/>
    <mergeCell ref="B23:H23"/>
    <mergeCell ref="B21:D21"/>
    <mergeCell ref="C13:C16"/>
    <mergeCell ref="F9:F11"/>
    <mergeCell ref="C17:C19"/>
    <mergeCell ref="E9:E11"/>
    <mergeCell ref="B20:D20"/>
    <mergeCell ref="G9:G11"/>
  </mergeCells>
  <printOptions horizontalCentered="1"/>
  <pageMargins left="0.17" right="0.17" top="1.43" bottom="0.38" header="0.18" footer="0.17"/>
  <pageSetup fitToHeight="1" fitToWidth="1" horizontalDpi="600" verticalDpi="600" orientation="landscape" r:id="rId1"/>
  <headerFooter alignWithMargins="0">
    <oddFooter>&amp;R&amp;"Arial Narrow,Regular"1</oddFooter>
  </headerFooter>
  <ignoredErrors>
    <ignoredError sqref="I14 I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9.140625" style="4" customWidth="1"/>
    <col min="9" max="10" width="20.7109375" style="4" customWidth="1"/>
    <col min="11" max="11" width="12.8515625" style="4" customWidth="1"/>
    <col min="12" max="12" width="11.00390625" style="4" bestFit="1" customWidth="1"/>
    <col min="13" max="13" width="12.57421875" style="4" bestFit="1" customWidth="1"/>
    <col min="14" max="16384" width="9.140625" style="4" customWidth="1"/>
  </cols>
  <sheetData>
    <row r="1" ht="15" customHeight="1">
      <c r="B1" s="14" t="s">
        <v>52</v>
      </c>
    </row>
    <row r="2" ht="15" customHeight="1"/>
    <row r="3" ht="15" customHeight="1">
      <c r="B3" s="1" t="str">
        <f>'Naslovna strana'!B16&amp;" "&amp;'Naslovna strana'!E16</f>
        <v>Назив енергетског субјекта: </v>
      </c>
    </row>
    <row r="4" ht="15" customHeight="1">
      <c r="B4" s="14" t="str">
        <f>'Naslovna strana'!B13&amp;" "&amp;'Naslovna strana'!C13</f>
        <v>Енергетска делатност: Дистрибуција и управљање дистрибутивним системом за природни гас </v>
      </c>
    </row>
    <row r="5" ht="15" customHeight="1">
      <c r="B5" s="1"/>
    </row>
    <row r="6" ht="15" customHeight="1"/>
    <row r="7" spans="2:10" ht="30" customHeight="1">
      <c r="B7" s="197" t="s">
        <v>86</v>
      </c>
      <c r="C7" s="197"/>
      <c r="D7" s="197"/>
      <c r="E7" s="197"/>
      <c r="F7" s="197"/>
      <c r="G7" s="197"/>
      <c r="H7" s="197"/>
      <c r="I7" s="197"/>
      <c r="J7" s="197"/>
    </row>
    <row r="8" ht="15" customHeight="1" thickBot="1">
      <c r="J8" s="30" t="s">
        <v>88</v>
      </c>
    </row>
    <row r="9" spans="2:10" s="92" customFormat="1" ht="15" customHeight="1" thickTop="1">
      <c r="B9" s="187" t="s">
        <v>53</v>
      </c>
      <c r="C9" s="177" t="s">
        <v>55</v>
      </c>
      <c r="D9" s="199"/>
      <c r="E9" s="199"/>
      <c r="F9" s="199"/>
      <c r="G9" s="199"/>
      <c r="H9" s="199"/>
      <c r="I9" s="199"/>
      <c r="J9" s="200" t="s">
        <v>10</v>
      </c>
    </row>
    <row r="10" spans="2:10" s="92" customFormat="1" ht="15" customHeight="1">
      <c r="B10" s="207"/>
      <c r="C10" s="178"/>
      <c r="D10" s="178"/>
      <c r="E10" s="178"/>
      <c r="F10" s="178"/>
      <c r="G10" s="178"/>
      <c r="H10" s="178"/>
      <c r="I10" s="178"/>
      <c r="J10" s="171"/>
    </row>
    <row r="11" spans="2:13" ht="15" customHeight="1" thickBot="1">
      <c r="B11" s="32" t="s">
        <v>11</v>
      </c>
      <c r="C11" s="198" t="s">
        <v>56</v>
      </c>
      <c r="D11" s="198"/>
      <c r="E11" s="198"/>
      <c r="F11" s="198"/>
      <c r="G11" s="198"/>
      <c r="H11" s="198"/>
      <c r="I11" s="198"/>
      <c r="J11" s="33"/>
      <c r="L11" s="34"/>
      <c r="M11" s="34"/>
    </row>
    <row r="12" spans="2:10" ht="15" customHeight="1" thickTop="1">
      <c r="B12" s="208" t="s">
        <v>57</v>
      </c>
      <c r="C12" s="208"/>
      <c r="D12" s="208"/>
      <c r="E12" s="208"/>
      <c r="F12" s="208"/>
      <c r="G12" s="208"/>
      <c r="H12" s="208"/>
      <c r="I12" s="208"/>
      <c r="J12" s="208"/>
    </row>
    <row r="13" spans="2:10" ht="15" customHeight="1">
      <c r="B13" s="209"/>
      <c r="C13" s="209"/>
      <c r="D13" s="209"/>
      <c r="E13" s="209"/>
      <c r="F13" s="209"/>
      <c r="G13" s="209"/>
      <c r="H13" s="209"/>
      <c r="I13" s="209"/>
      <c r="J13" s="209"/>
    </row>
    <row r="14" ht="15" customHeight="1" thickBot="1">
      <c r="J14" s="30" t="s">
        <v>88</v>
      </c>
    </row>
    <row r="15" spans="2:10" s="92" customFormat="1" ht="15" customHeight="1" thickTop="1">
      <c r="B15" s="187" t="s">
        <v>53</v>
      </c>
      <c r="C15" s="177" t="s">
        <v>55</v>
      </c>
      <c r="D15" s="199"/>
      <c r="E15" s="199"/>
      <c r="F15" s="199"/>
      <c r="G15" s="199"/>
      <c r="H15" s="199"/>
      <c r="I15" s="199"/>
      <c r="J15" s="200" t="s">
        <v>10</v>
      </c>
    </row>
    <row r="16" spans="2:10" s="92" customFormat="1" ht="15" customHeight="1">
      <c r="B16" s="207"/>
      <c r="C16" s="178"/>
      <c r="D16" s="178"/>
      <c r="E16" s="178"/>
      <c r="F16" s="178"/>
      <c r="G16" s="178"/>
      <c r="H16" s="178"/>
      <c r="I16" s="178"/>
      <c r="J16" s="171"/>
    </row>
    <row r="17" spans="2:10" ht="30" customHeight="1">
      <c r="B17" s="37" t="s">
        <v>11</v>
      </c>
      <c r="C17" s="203" t="s">
        <v>40</v>
      </c>
      <c r="D17" s="204"/>
      <c r="E17" s="204"/>
      <c r="F17" s="204"/>
      <c r="G17" s="204"/>
      <c r="H17" s="204"/>
      <c r="I17" s="204"/>
      <c r="J17" s="38"/>
    </row>
    <row r="18" spans="2:10" ht="30" customHeight="1">
      <c r="B18" s="39" t="s">
        <v>12</v>
      </c>
      <c r="C18" s="206" t="s">
        <v>41</v>
      </c>
      <c r="D18" s="206"/>
      <c r="E18" s="206"/>
      <c r="F18" s="206"/>
      <c r="G18" s="206"/>
      <c r="H18" s="206"/>
      <c r="I18" s="206"/>
      <c r="J18" s="40"/>
    </row>
    <row r="19" spans="2:10" ht="15" customHeight="1" thickBot="1">
      <c r="B19" s="32" t="s">
        <v>13</v>
      </c>
      <c r="C19" s="190" t="s">
        <v>7</v>
      </c>
      <c r="D19" s="191"/>
      <c r="E19" s="191"/>
      <c r="F19" s="191"/>
      <c r="G19" s="191"/>
      <c r="H19" s="191"/>
      <c r="I19" s="192"/>
      <c r="J19" s="41">
        <f>J17+J18</f>
        <v>0</v>
      </c>
    </row>
    <row r="20" spans="2:10" ht="15" customHeight="1" thickTop="1">
      <c r="B20" s="2"/>
      <c r="C20" s="2"/>
      <c r="D20" s="2"/>
      <c r="E20" s="2"/>
      <c r="F20" s="2"/>
      <c r="G20" s="2"/>
      <c r="H20" s="2"/>
      <c r="I20" s="2"/>
      <c r="J20" s="36"/>
    </row>
    <row r="21" spans="3:10" ht="15" customHeight="1" thickBot="1">
      <c r="C21" s="35"/>
      <c r="D21" s="35"/>
      <c r="E21" s="35"/>
      <c r="F21" s="35"/>
      <c r="G21" s="35"/>
      <c r="H21" s="35"/>
      <c r="I21" s="35"/>
      <c r="J21" s="36" t="s">
        <v>9</v>
      </c>
    </row>
    <row r="22" spans="2:10" s="92" customFormat="1" ht="15" customHeight="1" thickTop="1">
      <c r="B22" s="187" t="s">
        <v>53</v>
      </c>
      <c r="C22" s="177" t="s">
        <v>55</v>
      </c>
      <c r="D22" s="199"/>
      <c r="E22" s="199"/>
      <c r="F22" s="199"/>
      <c r="G22" s="199"/>
      <c r="H22" s="199"/>
      <c r="I22" s="199"/>
      <c r="J22" s="200" t="s">
        <v>10</v>
      </c>
    </row>
    <row r="23" spans="2:10" s="92" customFormat="1" ht="15" customHeight="1">
      <c r="B23" s="207"/>
      <c r="C23" s="178"/>
      <c r="D23" s="178"/>
      <c r="E23" s="178"/>
      <c r="F23" s="178"/>
      <c r="G23" s="178"/>
      <c r="H23" s="178"/>
      <c r="I23" s="178"/>
      <c r="J23" s="171"/>
    </row>
    <row r="24" spans="2:10" ht="15" customHeight="1">
      <c r="B24" s="37" t="s">
        <v>11</v>
      </c>
      <c r="C24" s="205" t="s">
        <v>38</v>
      </c>
      <c r="D24" s="205"/>
      <c r="E24" s="205"/>
      <c r="F24" s="205"/>
      <c r="G24" s="205"/>
      <c r="H24" s="205"/>
      <c r="I24" s="205"/>
      <c r="J24" s="42">
        <v>0.7</v>
      </c>
    </row>
    <row r="25" spans="2:10" ht="15" customHeight="1" thickBot="1">
      <c r="B25" s="43" t="s">
        <v>12</v>
      </c>
      <c r="C25" s="201" t="s">
        <v>39</v>
      </c>
      <c r="D25" s="201"/>
      <c r="E25" s="201"/>
      <c r="F25" s="201"/>
      <c r="G25" s="201"/>
      <c r="H25" s="201"/>
      <c r="I25" s="201"/>
      <c r="J25" s="44">
        <v>0.3</v>
      </c>
    </row>
    <row r="26" spans="2:10" ht="15" customHeight="1" thickTop="1">
      <c r="B26" s="45"/>
      <c r="C26" s="2"/>
      <c r="D26" s="2"/>
      <c r="E26" s="2"/>
      <c r="F26" s="2"/>
      <c r="G26" s="2"/>
      <c r="H26" s="2"/>
      <c r="I26" s="2"/>
      <c r="J26" s="36"/>
    </row>
    <row r="27" ht="15" customHeight="1" thickBot="1">
      <c r="J27" s="30" t="s">
        <v>89</v>
      </c>
    </row>
    <row r="28" spans="2:10" s="92" customFormat="1" ht="15" customHeight="1" thickTop="1">
      <c r="B28" s="187" t="s">
        <v>53</v>
      </c>
      <c r="C28" s="177" t="s">
        <v>55</v>
      </c>
      <c r="D28" s="199"/>
      <c r="E28" s="199"/>
      <c r="F28" s="199"/>
      <c r="G28" s="199"/>
      <c r="H28" s="199"/>
      <c r="I28" s="199"/>
      <c r="J28" s="200" t="s">
        <v>10</v>
      </c>
    </row>
    <row r="29" spans="2:10" s="92" customFormat="1" ht="15" customHeight="1">
      <c r="B29" s="207"/>
      <c r="C29" s="178"/>
      <c r="D29" s="178"/>
      <c r="E29" s="178"/>
      <c r="F29" s="178"/>
      <c r="G29" s="178"/>
      <c r="H29" s="178"/>
      <c r="I29" s="178"/>
      <c r="J29" s="171"/>
    </row>
    <row r="30" spans="2:11" ht="15" customHeight="1">
      <c r="B30" s="37" t="s">
        <v>11</v>
      </c>
      <c r="C30" s="203" t="s">
        <v>64</v>
      </c>
      <c r="D30" s="204"/>
      <c r="E30" s="204"/>
      <c r="F30" s="204"/>
      <c r="G30" s="204"/>
      <c r="H30" s="204"/>
      <c r="I30" s="204"/>
      <c r="J30" s="46">
        <f>J17*J24</f>
        <v>0</v>
      </c>
      <c r="K30" s="47"/>
    </row>
    <row r="31" spans="2:10" ht="15" customHeight="1">
      <c r="B31" s="31" t="s">
        <v>12</v>
      </c>
      <c r="C31" s="193" t="s">
        <v>65</v>
      </c>
      <c r="D31" s="194"/>
      <c r="E31" s="194"/>
      <c r="F31" s="194"/>
      <c r="G31" s="194"/>
      <c r="H31" s="194"/>
      <c r="I31" s="194"/>
      <c r="J31" s="48">
        <f>J17*J25</f>
        <v>0</v>
      </c>
    </row>
    <row r="32" spans="2:11" ht="15" customHeight="1">
      <c r="B32" s="49" t="s">
        <v>13</v>
      </c>
      <c r="C32" s="202" t="s">
        <v>66</v>
      </c>
      <c r="D32" s="202"/>
      <c r="E32" s="202"/>
      <c r="F32" s="202"/>
      <c r="G32" s="202"/>
      <c r="H32" s="202"/>
      <c r="I32" s="202"/>
      <c r="J32" s="50">
        <f>J18*J24</f>
        <v>0</v>
      </c>
      <c r="K32" s="47"/>
    </row>
    <row r="33" spans="2:10" ht="15" customHeight="1">
      <c r="B33" s="31" t="s">
        <v>14</v>
      </c>
      <c r="C33" s="195" t="s">
        <v>67</v>
      </c>
      <c r="D33" s="196"/>
      <c r="E33" s="196"/>
      <c r="F33" s="196"/>
      <c r="G33" s="196"/>
      <c r="H33" s="196"/>
      <c r="I33" s="196"/>
      <c r="J33" s="48">
        <f>J18*J25</f>
        <v>0</v>
      </c>
    </row>
    <row r="34" spans="2:10" ht="15" customHeight="1" thickBot="1">
      <c r="B34" s="32" t="s">
        <v>15</v>
      </c>
      <c r="C34" s="190" t="s">
        <v>7</v>
      </c>
      <c r="D34" s="191"/>
      <c r="E34" s="191"/>
      <c r="F34" s="191"/>
      <c r="G34" s="191"/>
      <c r="H34" s="191"/>
      <c r="I34" s="192"/>
      <c r="J34" s="41">
        <f>J30+J31+J32+J33</f>
        <v>0</v>
      </c>
    </row>
    <row r="35" ht="15" customHeight="1" thickTop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25">
    <mergeCell ref="B9:B10"/>
    <mergeCell ref="B15:B16"/>
    <mergeCell ref="B22:B23"/>
    <mergeCell ref="B28:B29"/>
    <mergeCell ref="B12:J13"/>
    <mergeCell ref="J15:J16"/>
    <mergeCell ref="C17:I17"/>
    <mergeCell ref="J28:J29"/>
    <mergeCell ref="C30:I30"/>
    <mergeCell ref="C24:I24"/>
    <mergeCell ref="C28:I29"/>
    <mergeCell ref="C18:I18"/>
    <mergeCell ref="C19:I19"/>
    <mergeCell ref="J22:J23"/>
    <mergeCell ref="C22:I23"/>
    <mergeCell ref="C34:I34"/>
    <mergeCell ref="C31:I31"/>
    <mergeCell ref="C33:I33"/>
    <mergeCell ref="B7:J7"/>
    <mergeCell ref="C11:I11"/>
    <mergeCell ref="C9:I10"/>
    <mergeCell ref="J9:J10"/>
    <mergeCell ref="C15:I16"/>
    <mergeCell ref="C25:I25"/>
    <mergeCell ref="C32:I32"/>
  </mergeCells>
  <printOptions horizontalCentered="1"/>
  <pageMargins left="0.31" right="0.36" top="1.64" bottom="0.4" header="0.17" footer="0.17"/>
  <pageSetup fitToHeight="1" fitToWidth="1" horizontalDpi="600" verticalDpi="600" orientation="portrait" scale="96" r:id="rId1"/>
  <headerFooter alignWithMargins="0">
    <oddFooter>&amp;R&amp;"Arial Narrow,Regular"2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2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9.140625" style="4" customWidth="1"/>
    <col min="3" max="3" width="20.7109375" style="4" customWidth="1"/>
    <col min="4" max="4" width="50.7109375" style="4" customWidth="1"/>
    <col min="5" max="5" width="20.7109375" style="4" bestFit="1" customWidth="1"/>
    <col min="6" max="6" width="9.140625" style="4" customWidth="1"/>
    <col min="7" max="7" width="10.00390625" style="4" bestFit="1" customWidth="1"/>
    <col min="8" max="16384" width="9.140625" style="4" customWidth="1"/>
  </cols>
  <sheetData>
    <row r="1" ht="15" customHeight="1">
      <c r="B1" s="14" t="s">
        <v>52</v>
      </c>
    </row>
    <row r="2" ht="15" customHeight="1"/>
    <row r="3" ht="15" customHeight="1">
      <c r="B3" s="1" t="str">
        <f>'Naslovna strana'!B16&amp;" "&amp;'Naslovna strana'!E16</f>
        <v>Назив енергетског субјекта: </v>
      </c>
    </row>
    <row r="4" ht="15" customHeight="1">
      <c r="B4" s="14" t="str">
        <f>'Naslovna strana'!B13&amp;" "&amp;'Naslovna strana'!C13</f>
        <v>Енергетска делатност: Дистрибуција и управљање дистрибутивним системом за природни гас </v>
      </c>
    </row>
    <row r="5" ht="15" customHeight="1"/>
    <row r="6" ht="15" customHeight="1">
      <c r="B6" s="1"/>
    </row>
    <row r="7" spans="2:5" ht="30" customHeight="1">
      <c r="B7" s="197" t="s">
        <v>68</v>
      </c>
      <c r="C7" s="197"/>
      <c r="D7" s="197"/>
      <c r="E7" s="197"/>
    </row>
    <row r="8" spans="5:6" ht="15" customHeight="1" thickBot="1">
      <c r="E8" s="30" t="s">
        <v>89</v>
      </c>
      <c r="F8" s="96"/>
    </row>
    <row r="9" spans="2:6" ht="15" customHeight="1" thickTop="1">
      <c r="B9" s="187" t="s">
        <v>53</v>
      </c>
      <c r="C9" s="177" t="s">
        <v>59</v>
      </c>
      <c r="D9" s="199"/>
      <c r="E9" s="200" t="s">
        <v>10</v>
      </c>
      <c r="F9" s="96"/>
    </row>
    <row r="10" spans="2:6" ht="15" customHeight="1">
      <c r="B10" s="207"/>
      <c r="C10" s="178"/>
      <c r="D10" s="178"/>
      <c r="E10" s="171"/>
      <c r="F10" s="96"/>
    </row>
    <row r="11" spans="2:5" ht="15" customHeight="1" thickBot="1">
      <c r="B11" s="32" t="s">
        <v>11</v>
      </c>
      <c r="C11" s="94" t="s">
        <v>69</v>
      </c>
      <c r="D11" s="95"/>
      <c r="E11" s="41">
        <f>'2. MOP'!J30</f>
        <v>0</v>
      </c>
    </row>
    <row r="12" spans="2:5" ht="15" customHeight="1" thickTop="1">
      <c r="B12" s="45"/>
      <c r="C12" s="2"/>
      <c r="D12" s="2"/>
      <c r="E12" s="36"/>
    </row>
    <row r="13" spans="2:5" ht="15" customHeight="1">
      <c r="B13" s="45"/>
      <c r="C13" s="2"/>
      <c r="D13" s="2"/>
      <c r="E13" s="36"/>
    </row>
    <row r="14" spans="2:5" ht="15" customHeight="1" thickBot="1">
      <c r="B14" s="45"/>
      <c r="C14" s="2"/>
      <c r="D14" s="2"/>
      <c r="E14" s="30" t="s">
        <v>89</v>
      </c>
    </row>
    <row r="15" spans="2:5" s="92" customFormat="1" ht="30" customHeight="1" thickTop="1">
      <c r="B15" s="55" t="s">
        <v>53</v>
      </c>
      <c r="C15" s="56" t="s">
        <v>92</v>
      </c>
      <c r="D15" s="56" t="s">
        <v>34</v>
      </c>
      <c r="E15" s="57" t="s">
        <v>58</v>
      </c>
    </row>
    <row r="16" spans="2:7" ht="15" customHeight="1">
      <c r="B16" s="17" t="s">
        <v>11</v>
      </c>
      <c r="C16" s="175" t="s">
        <v>19</v>
      </c>
      <c r="D16" s="100" t="s">
        <v>26</v>
      </c>
      <c r="E16" s="51">
        <f>IF('1. Ulazni tehnicki podaci'!$E$21=0,0,$E$11/'1. Ulazni tehnicki podaci'!$E$21*'1. Ulazni tehnicki podaci'!E13)</f>
        <v>0</v>
      </c>
      <c r="G16" s="47"/>
    </row>
    <row r="17" spans="2:7" ht="15" customHeight="1">
      <c r="B17" s="22" t="s">
        <v>12</v>
      </c>
      <c r="C17" s="175"/>
      <c r="D17" s="100" t="s">
        <v>27</v>
      </c>
      <c r="E17" s="51">
        <f>IF('1. Ulazni tehnicki podaci'!$E$21=0,0,$E$11/'1. Ulazni tehnicki podaci'!$E$21*'1. Ulazni tehnicki podaci'!E14)</f>
        <v>0</v>
      </c>
      <c r="G17" s="47"/>
    </row>
    <row r="18" spans="2:7" ht="15" customHeight="1">
      <c r="B18" s="22" t="s">
        <v>13</v>
      </c>
      <c r="C18" s="175"/>
      <c r="D18" s="100" t="s">
        <v>28</v>
      </c>
      <c r="E18" s="51">
        <f>IF('1. Ulazni tehnicki podaci'!$E$21=0,0,$E$11/'1. Ulazni tehnicki podaci'!$E$21*'1. Ulazni tehnicki podaci'!E15)</f>
        <v>0</v>
      </c>
      <c r="G18" s="47"/>
    </row>
    <row r="19" spans="2:7" ht="15" customHeight="1">
      <c r="B19" s="52" t="s">
        <v>14</v>
      </c>
      <c r="C19" s="176"/>
      <c r="D19" s="53" t="s">
        <v>29</v>
      </c>
      <c r="E19" s="51">
        <f>IF('1. Ulazni tehnicki podaci'!$E$21=0,0,$E$11/'1. Ulazni tehnicki podaci'!$E$21*'1. Ulazni tehnicki podaci'!E16)</f>
        <v>0</v>
      </c>
      <c r="G19" s="47"/>
    </row>
    <row r="20" spans="2:7" ht="15" customHeight="1" thickBot="1">
      <c r="B20" s="54" t="s">
        <v>15</v>
      </c>
      <c r="C20" s="190" t="s">
        <v>7</v>
      </c>
      <c r="D20" s="192"/>
      <c r="E20" s="41">
        <f>SUM(E16:E19)</f>
        <v>0</v>
      </c>
      <c r="G20" s="47"/>
    </row>
    <row r="21" spans="2:4" ht="13.5" thickTop="1">
      <c r="B21" s="45"/>
      <c r="C21" s="2"/>
      <c r="D21" s="2"/>
    </row>
    <row r="22" spans="2:4" ht="12.75">
      <c r="B22" s="45"/>
      <c r="C22" s="2"/>
      <c r="D22" s="2"/>
    </row>
    <row r="23" spans="2:4" ht="12.75">
      <c r="B23" s="45"/>
      <c r="C23" s="2"/>
      <c r="D23" s="2"/>
    </row>
    <row r="24" spans="2:4" ht="12.75">
      <c r="B24" s="45"/>
      <c r="C24" s="2"/>
      <c r="D24" s="2"/>
    </row>
  </sheetData>
  <sheetProtection/>
  <mergeCells count="6">
    <mergeCell ref="C9:D10"/>
    <mergeCell ref="E9:E10"/>
    <mergeCell ref="C20:D20"/>
    <mergeCell ref="C16:C19"/>
    <mergeCell ref="B7:E7"/>
    <mergeCell ref="B9:B10"/>
  </mergeCells>
  <printOptions horizontalCentered="1"/>
  <pageMargins left="0.18" right="0.18" top="1.39" bottom="0.31" header="0.17" footer="0.17"/>
  <pageSetup horizontalDpi="600" verticalDpi="600" orientation="landscape" r:id="rId1"/>
  <headerFooter alignWithMargins="0">
    <oddFooter>&amp;R&amp;"Arial Narrow,Regular"3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9.140625" style="4" customWidth="1"/>
    <col min="3" max="3" width="20.7109375" style="4" customWidth="1"/>
    <col min="4" max="4" width="50.7109375" style="4" customWidth="1"/>
    <col min="5" max="5" width="20.7109375" style="4" customWidth="1"/>
    <col min="6" max="16384" width="9.140625" style="4" customWidth="1"/>
  </cols>
  <sheetData>
    <row r="1" ht="15" customHeight="1">
      <c r="B1" s="14" t="s">
        <v>52</v>
      </c>
    </row>
    <row r="2" ht="15" customHeight="1"/>
    <row r="3" ht="15" customHeight="1">
      <c r="B3" s="1" t="str">
        <f>'Naslovna strana'!B16&amp;" "&amp;'Naslovna strana'!E16</f>
        <v>Назив енергетског субјекта: </v>
      </c>
    </row>
    <row r="4" ht="15" customHeight="1">
      <c r="B4" s="14" t="str">
        <f>'Naslovna strana'!B13&amp;" "&amp;'Naslovna strana'!C13</f>
        <v>Енергетска делатност: Дистрибуција и управљање дистрибутивним системом за природни гас </v>
      </c>
    </row>
    <row r="5" ht="15" customHeight="1">
      <c r="B5" s="1"/>
    </row>
    <row r="6" ht="15" customHeight="1"/>
    <row r="7" spans="2:6" ht="30" customHeight="1">
      <c r="B7" s="197" t="s">
        <v>70</v>
      </c>
      <c r="C7" s="197"/>
      <c r="D7" s="197"/>
      <c r="E7" s="197"/>
      <c r="F7" s="96"/>
    </row>
    <row r="8" spans="5:6" ht="15" customHeight="1" thickBot="1">
      <c r="E8" s="30" t="s">
        <v>89</v>
      </c>
      <c r="F8" s="96"/>
    </row>
    <row r="9" spans="2:6" ht="15" customHeight="1" thickTop="1">
      <c r="B9" s="187" t="s">
        <v>53</v>
      </c>
      <c r="C9" s="177" t="s">
        <v>55</v>
      </c>
      <c r="D9" s="199"/>
      <c r="E9" s="200" t="s">
        <v>10</v>
      </c>
      <c r="F9" s="96"/>
    </row>
    <row r="10" spans="2:6" ht="15" customHeight="1">
      <c r="B10" s="210"/>
      <c r="C10" s="178"/>
      <c r="D10" s="178"/>
      <c r="E10" s="171"/>
      <c r="F10" s="96"/>
    </row>
    <row r="11" spans="2:5" ht="15" customHeight="1" thickBot="1">
      <c r="B11" s="32" t="s">
        <v>11</v>
      </c>
      <c r="C11" s="94" t="s">
        <v>65</v>
      </c>
      <c r="D11" s="95"/>
      <c r="E11" s="41">
        <f>'2. MOP'!J31</f>
        <v>0</v>
      </c>
    </row>
    <row r="12" spans="2:5" ht="15" customHeight="1" thickTop="1">
      <c r="B12" s="45"/>
      <c r="C12" s="2"/>
      <c r="D12" s="2"/>
      <c r="E12" s="36"/>
    </row>
    <row r="13" spans="2:5" ht="15" customHeight="1">
      <c r="B13" s="45"/>
      <c r="C13" s="2"/>
      <c r="D13" s="2"/>
      <c r="E13" s="36"/>
    </row>
    <row r="14" spans="2:5" ht="15" customHeight="1" thickBot="1">
      <c r="B14" s="45"/>
      <c r="C14" s="2"/>
      <c r="D14" s="2"/>
      <c r="E14" s="30" t="s">
        <v>89</v>
      </c>
    </row>
    <row r="15" spans="2:5" s="92" customFormat="1" ht="30" customHeight="1" thickTop="1">
      <c r="B15" s="101" t="s">
        <v>53</v>
      </c>
      <c r="C15" s="102" t="s">
        <v>42</v>
      </c>
      <c r="D15" s="102" t="s">
        <v>34</v>
      </c>
      <c r="E15" s="57" t="s">
        <v>60</v>
      </c>
    </row>
    <row r="16" spans="2:5" ht="15" customHeight="1">
      <c r="B16" s="15" t="s">
        <v>11</v>
      </c>
      <c r="C16" s="174" t="s">
        <v>19</v>
      </c>
      <c r="D16" s="99" t="s">
        <v>26</v>
      </c>
      <c r="E16" s="51">
        <f>IF('1. Ulazni tehnicki podaci'!$H$21=0,0,$E$11/'1. Ulazni tehnicki podaci'!$H$21*'1. Ulazni tehnicki podaci'!H13)</f>
        <v>0</v>
      </c>
    </row>
    <row r="17" spans="2:5" ht="15" customHeight="1">
      <c r="B17" s="22" t="s">
        <v>12</v>
      </c>
      <c r="C17" s="175"/>
      <c r="D17" s="100" t="s">
        <v>27</v>
      </c>
      <c r="E17" s="51">
        <f>IF('1. Ulazni tehnicki podaci'!$H$21=0,0,$E$11/'1. Ulazni tehnicki podaci'!$H$21*'1. Ulazni tehnicki podaci'!H14)</f>
        <v>0</v>
      </c>
    </row>
    <row r="18" spans="2:5" ht="15" customHeight="1">
      <c r="B18" s="22" t="s">
        <v>13</v>
      </c>
      <c r="C18" s="175"/>
      <c r="D18" s="100" t="s">
        <v>28</v>
      </c>
      <c r="E18" s="51">
        <f>IF('1. Ulazni tehnicki podaci'!$H$21=0,0,$E$11/'1. Ulazni tehnicki podaci'!$H$21*'1. Ulazni tehnicki podaci'!H15)</f>
        <v>0</v>
      </c>
    </row>
    <row r="19" spans="2:5" ht="15" customHeight="1">
      <c r="B19" s="19" t="s">
        <v>14</v>
      </c>
      <c r="C19" s="176"/>
      <c r="D19" s="53" t="s">
        <v>29</v>
      </c>
      <c r="E19" s="51">
        <f>IF('1. Ulazni tehnicki podaci'!$H$21=0,0,$E$11/'1. Ulazni tehnicki podaci'!$H$21*'1. Ulazni tehnicki podaci'!H16)</f>
        <v>0</v>
      </c>
    </row>
    <row r="20" spans="2:5" ht="15" customHeight="1" thickBot="1">
      <c r="B20" s="32" t="s">
        <v>15</v>
      </c>
      <c r="C20" s="190" t="s">
        <v>7</v>
      </c>
      <c r="D20" s="192"/>
      <c r="E20" s="41">
        <f>SUM(E16:E19)</f>
        <v>0</v>
      </c>
    </row>
    <row r="21" spans="2:3" ht="15" customHeight="1" thickTop="1">
      <c r="B21" s="45"/>
      <c r="C21" s="2"/>
    </row>
    <row r="22" spans="2:3" ht="15" customHeight="1">
      <c r="B22" s="45"/>
      <c r="C22" s="2"/>
    </row>
    <row r="23" spans="2:3" ht="15" customHeight="1">
      <c r="B23" s="45"/>
      <c r="C23" s="2"/>
    </row>
    <row r="24" spans="2:3" ht="15" customHeight="1">
      <c r="B24" s="45"/>
      <c r="C24" s="3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6">
    <mergeCell ref="C20:D20"/>
    <mergeCell ref="C9:D10"/>
    <mergeCell ref="E9:E10"/>
    <mergeCell ref="B7:E7"/>
    <mergeCell ref="C16:C19"/>
    <mergeCell ref="B9:B10"/>
  </mergeCells>
  <printOptions horizontalCentered="1"/>
  <pageMargins left="0.26" right="0.24" top="1.59" bottom="0.45" header="0.17" footer="0.17"/>
  <pageSetup horizontalDpi="600" verticalDpi="600" orientation="landscape" paperSize="9" r:id="rId1"/>
  <headerFooter alignWithMargins="0">
    <oddFooter>&amp;R&amp;"Arial Narrow,Regular"4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2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9.140625" style="4" customWidth="1"/>
    <col min="3" max="3" width="20.7109375" style="4" customWidth="1"/>
    <col min="4" max="4" width="50.7109375" style="4" customWidth="1"/>
    <col min="5" max="5" width="20.7109375" style="4" customWidth="1"/>
    <col min="6" max="6" width="9.140625" style="4" customWidth="1"/>
    <col min="7" max="7" width="15.57421875" style="4" customWidth="1"/>
    <col min="8" max="16384" width="9.140625" style="4" customWidth="1"/>
  </cols>
  <sheetData>
    <row r="1" ht="15" customHeight="1">
      <c r="B1" s="14" t="s">
        <v>52</v>
      </c>
    </row>
    <row r="2" ht="15" customHeight="1"/>
    <row r="3" ht="15" customHeight="1">
      <c r="B3" s="1" t="str">
        <f>'Naslovna strana'!B16&amp;" "&amp;'Naslovna strana'!E16</f>
        <v>Назив енергетског субјекта: </v>
      </c>
    </row>
    <row r="4" ht="15" customHeight="1">
      <c r="B4" s="14" t="str">
        <f>'Naslovna strana'!B13&amp;" "&amp;'Naslovna strana'!C13</f>
        <v>Енергетска делатност: Дистрибуција и управљање дистрибутивним системом за природни гас </v>
      </c>
    </row>
    <row r="5" ht="15" customHeight="1"/>
    <row r="6" ht="15" customHeight="1">
      <c r="B6" s="1"/>
    </row>
    <row r="7" spans="2:5" ht="15" customHeight="1">
      <c r="B7" s="197" t="s">
        <v>71</v>
      </c>
      <c r="C7" s="197"/>
      <c r="D7" s="197"/>
      <c r="E7" s="197"/>
    </row>
    <row r="8" spans="2:6" ht="15" customHeight="1">
      <c r="B8" s="197"/>
      <c r="C8" s="197"/>
      <c r="D8" s="197"/>
      <c r="E8" s="197"/>
      <c r="F8" s="96"/>
    </row>
    <row r="9" spans="5:6" ht="15" customHeight="1" thickBot="1">
      <c r="E9" s="30" t="s">
        <v>89</v>
      </c>
      <c r="F9" s="96"/>
    </row>
    <row r="10" spans="2:6" ht="15" customHeight="1" thickTop="1">
      <c r="B10" s="187" t="s">
        <v>53</v>
      </c>
      <c r="C10" s="184" t="s">
        <v>55</v>
      </c>
      <c r="D10" s="211"/>
      <c r="E10" s="200" t="s">
        <v>10</v>
      </c>
      <c r="F10" s="96"/>
    </row>
    <row r="11" spans="2:6" ht="15" customHeight="1">
      <c r="B11" s="210"/>
      <c r="C11" s="212"/>
      <c r="D11" s="213"/>
      <c r="E11" s="171"/>
      <c r="F11" s="96"/>
    </row>
    <row r="12" spans="2:5" ht="15" customHeight="1" thickBot="1">
      <c r="B12" s="32" t="s">
        <v>11</v>
      </c>
      <c r="C12" s="94" t="s">
        <v>72</v>
      </c>
      <c r="D12" s="95"/>
      <c r="E12" s="41">
        <f>'2. MOP'!J32</f>
        <v>0</v>
      </c>
    </row>
    <row r="13" spans="2:5" ht="15" customHeight="1" thickTop="1">
      <c r="B13" s="45"/>
      <c r="C13" s="2"/>
      <c r="D13" s="2"/>
      <c r="E13" s="2"/>
    </row>
    <row r="14" spans="2:5" ht="15" customHeight="1">
      <c r="B14" s="45"/>
      <c r="C14" s="2"/>
      <c r="D14" s="2"/>
      <c r="E14" s="2"/>
    </row>
    <row r="15" spans="2:5" ht="15" customHeight="1" thickBot="1">
      <c r="B15" s="45"/>
      <c r="C15" s="2"/>
      <c r="D15" s="2"/>
      <c r="E15" s="30" t="s">
        <v>89</v>
      </c>
    </row>
    <row r="16" spans="2:5" s="92" customFormat="1" ht="30" customHeight="1" thickTop="1">
      <c r="B16" s="101" t="s">
        <v>53</v>
      </c>
      <c r="C16" s="102" t="s">
        <v>33</v>
      </c>
      <c r="D16" s="102" t="s">
        <v>34</v>
      </c>
      <c r="E16" s="103" t="s">
        <v>58</v>
      </c>
    </row>
    <row r="17" spans="2:5" ht="15" customHeight="1">
      <c r="B17" s="15" t="s">
        <v>11</v>
      </c>
      <c r="C17" s="174" t="s">
        <v>19</v>
      </c>
      <c r="D17" s="99" t="s">
        <v>26</v>
      </c>
      <c r="E17" s="46">
        <f>IF('1. Ulazni tehnicki podaci'!$E$20=0,0,$E$12/'1. Ulazni tehnicki podaci'!$E$20*'1. Ulazni tehnicki podaci'!E13)</f>
        <v>0</v>
      </c>
    </row>
    <row r="18" spans="2:5" ht="15" customHeight="1">
      <c r="B18" s="17" t="s">
        <v>12</v>
      </c>
      <c r="C18" s="175"/>
      <c r="D18" s="100" t="s">
        <v>27</v>
      </c>
      <c r="E18" s="50">
        <f>IF('1. Ulazni tehnicki podaci'!$E$20=0,0,$E$12/'1. Ulazni tehnicki podaci'!$E$20*'1. Ulazni tehnicki podaci'!E14)</f>
        <v>0</v>
      </c>
    </row>
    <row r="19" spans="2:5" ht="15" customHeight="1">
      <c r="B19" s="17" t="s">
        <v>13</v>
      </c>
      <c r="C19" s="175"/>
      <c r="D19" s="100" t="s">
        <v>28</v>
      </c>
      <c r="E19" s="50">
        <f>IF('1. Ulazni tehnicki podaci'!$E$20=0,0,$E$12/'1. Ulazni tehnicki podaci'!$E$20*'1. Ulazni tehnicki podaci'!E15)</f>
        <v>0</v>
      </c>
    </row>
    <row r="20" spans="2:5" ht="15" customHeight="1">
      <c r="B20" s="19" t="s">
        <v>14</v>
      </c>
      <c r="C20" s="176"/>
      <c r="D20" s="20" t="s">
        <v>29</v>
      </c>
      <c r="E20" s="58">
        <f>IF('1. Ulazni tehnicki podaci'!$E$20=0,0,$E$12/'1. Ulazni tehnicki podaci'!$E$20*'1. Ulazni tehnicki podaci'!E16)</f>
        <v>0</v>
      </c>
    </row>
    <row r="21" spans="2:5" ht="15" customHeight="1">
      <c r="B21" s="17" t="s">
        <v>15</v>
      </c>
      <c r="C21" s="175" t="s">
        <v>25</v>
      </c>
      <c r="D21" s="99" t="s">
        <v>30</v>
      </c>
      <c r="E21" s="46">
        <f>IF('1. Ulazni tehnicki podaci'!$E$20=0,0,$E$12/'1. Ulazni tehnicki podaci'!$E$20*'1. Ulazni tehnicki podaci'!E17)</f>
        <v>0</v>
      </c>
    </row>
    <row r="22" spans="2:5" ht="15" customHeight="1">
      <c r="B22" s="22" t="s">
        <v>16</v>
      </c>
      <c r="C22" s="180"/>
      <c r="D22" s="100" t="s">
        <v>31</v>
      </c>
      <c r="E22" s="50">
        <f>IF('1. Ulazni tehnicki podaci'!$E$20=0,0,$E$12/'1. Ulazni tehnicki podaci'!$E$20*'1. Ulazni tehnicki podaci'!E18)</f>
        <v>0</v>
      </c>
    </row>
    <row r="23" spans="2:5" ht="15" customHeight="1">
      <c r="B23" s="52" t="s">
        <v>17</v>
      </c>
      <c r="C23" s="214"/>
      <c r="D23" s="20" t="s">
        <v>32</v>
      </c>
      <c r="E23" s="59">
        <f>IF('1. Ulazni tehnicki podaci'!$E$20=0,0,$E$12/'1. Ulazni tehnicki podaci'!$E$20*'1. Ulazni tehnicki podaci'!E19)</f>
        <v>0</v>
      </c>
    </row>
    <row r="24" spans="2:5" ht="15" customHeight="1" thickBot="1">
      <c r="B24" s="54" t="s">
        <v>18</v>
      </c>
      <c r="C24" s="190" t="s">
        <v>7</v>
      </c>
      <c r="D24" s="192"/>
      <c r="E24" s="41">
        <f>SUM(E17:E23)</f>
        <v>0</v>
      </c>
    </row>
    <row r="25" spans="2:3" ht="13.5" thickTop="1">
      <c r="B25" s="45"/>
      <c r="C25" s="2"/>
    </row>
    <row r="26" spans="2:3" ht="12.75">
      <c r="B26" s="45"/>
      <c r="C26" s="2"/>
    </row>
    <row r="27" spans="2:3" ht="12.75">
      <c r="B27" s="45"/>
      <c r="C27" s="2"/>
    </row>
    <row r="28" spans="2:3" ht="12.75">
      <c r="B28" s="45"/>
      <c r="C28" s="3"/>
    </row>
  </sheetData>
  <sheetProtection/>
  <mergeCells count="7">
    <mergeCell ref="C24:D24"/>
    <mergeCell ref="B7:E8"/>
    <mergeCell ref="E10:E11"/>
    <mergeCell ref="C10:D11"/>
    <mergeCell ref="B10:B11"/>
    <mergeCell ref="C17:C20"/>
    <mergeCell ref="C21:C23"/>
  </mergeCells>
  <printOptions horizontalCentered="1"/>
  <pageMargins left="0.22" right="0.17" top="1.38" bottom="0.3" header="0.17" footer="0.17"/>
  <pageSetup horizontalDpi="600" verticalDpi="600" orientation="landscape" r:id="rId1"/>
  <headerFooter alignWithMargins="0">
    <oddFooter>&amp;R&amp;"Arial Narrow,Regular"5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9.140625" style="4" customWidth="1"/>
    <col min="3" max="3" width="20.7109375" style="4" customWidth="1"/>
    <col min="4" max="4" width="50.7109375" style="4" customWidth="1"/>
    <col min="5" max="5" width="20.7109375" style="4" customWidth="1"/>
    <col min="6" max="6" width="9.140625" style="4" customWidth="1"/>
    <col min="7" max="7" width="15.8515625" style="4" customWidth="1"/>
    <col min="8" max="16384" width="9.140625" style="4" customWidth="1"/>
  </cols>
  <sheetData>
    <row r="1" ht="15" customHeight="1">
      <c r="B1" s="14" t="s">
        <v>52</v>
      </c>
    </row>
    <row r="2" ht="15" customHeight="1"/>
    <row r="3" ht="15" customHeight="1">
      <c r="B3" s="1" t="str">
        <f>'Naslovna strana'!B16&amp;" "&amp;'Naslovna strana'!E16</f>
        <v>Назив енергетског субјекта: </v>
      </c>
    </row>
    <row r="4" ht="15" customHeight="1">
      <c r="B4" s="14" t="str">
        <f>'Naslovna strana'!B13&amp;" "&amp;'Naslovna strana'!C13</f>
        <v>Енергетска делатност: Дистрибуција и управљање дистрибутивним системом за природни гас </v>
      </c>
    </row>
    <row r="5" ht="15" customHeight="1"/>
    <row r="6" ht="15" customHeight="1"/>
    <row r="7" spans="2:6" ht="30" customHeight="1">
      <c r="B7" s="197" t="s">
        <v>73</v>
      </c>
      <c r="C7" s="197"/>
      <c r="D7" s="197"/>
      <c r="E7" s="197"/>
      <c r="F7" s="96"/>
    </row>
    <row r="8" spans="5:6" ht="15" customHeight="1" thickBot="1">
      <c r="E8" s="30" t="s">
        <v>89</v>
      </c>
      <c r="F8" s="96"/>
    </row>
    <row r="9" spans="2:6" ht="15" customHeight="1" thickTop="1">
      <c r="B9" s="187" t="s">
        <v>53</v>
      </c>
      <c r="C9" s="184" t="s">
        <v>55</v>
      </c>
      <c r="D9" s="211"/>
      <c r="E9" s="200" t="s">
        <v>10</v>
      </c>
      <c r="F9" s="96"/>
    </row>
    <row r="10" spans="2:6" ht="15" customHeight="1">
      <c r="B10" s="210"/>
      <c r="C10" s="212"/>
      <c r="D10" s="213"/>
      <c r="E10" s="171"/>
      <c r="F10" s="96"/>
    </row>
    <row r="11" spans="2:5" ht="15" customHeight="1" thickBot="1">
      <c r="B11" s="32" t="s">
        <v>11</v>
      </c>
      <c r="C11" s="94" t="s">
        <v>67</v>
      </c>
      <c r="D11" s="95"/>
      <c r="E11" s="41">
        <f>'2. MOP'!J33</f>
        <v>0</v>
      </c>
    </row>
    <row r="12" spans="2:5" ht="15" customHeight="1" thickTop="1">
      <c r="B12" s="45"/>
      <c r="C12" s="2"/>
      <c r="D12" s="2"/>
      <c r="E12" s="2"/>
    </row>
    <row r="13" spans="2:5" ht="15" customHeight="1">
      <c r="B13" s="45"/>
      <c r="C13" s="2"/>
      <c r="D13" s="2"/>
      <c r="E13" s="2"/>
    </row>
    <row r="14" spans="2:5" ht="15" customHeight="1" thickBot="1">
      <c r="B14" s="45"/>
      <c r="C14" s="2"/>
      <c r="D14" s="2"/>
      <c r="E14" s="30" t="s">
        <v>89</v>
      </c>
    </row>
    <row r="15" spans="2:5" s="92" customFormat="1" ht="15" customHeight="1" thickTop="1">
      <c r="B15" s="187" t="s">
        <v>53</v>
      </c>
      <c r="C15" s="177" t="s">
        <v>33</v>
      </c>
      <c r="D15" s="177" t="s">
        <v>34</v>
      </c>
      <c r="E15" s="170" t="s">
        <v>58</v>
      </c>
    </row>
    <row r="16" spans="2:5" s="92" customFormat="1" ht="15" customHeight="1">
      <c r="B16" s="210"/>
      <c r="C16" s="182"/>
      <c r="D16" s="215"/>
      <c r="E16" s="216"/>
    </row>
    <row r="17" spans="2:7" ht="15" customHeight="1">
      <c r="B17" s="15" t="s">
        <v>11</v>
      </c>
      <c r="C17" s="174" t="s">
        <v>19</v>
      </c>
      <c r="D17" s="99" t="s">
        <v>26</v>
      </c>
      <c r="E17" s="46">
        <f>IF(AND('1. Ulazni tehnicki podaci'!$H$21=0,'1. Ulazni tehnicki podaci'!$I$20=0),,$E$11/'1. Ulazni tehnicki podaci'!$H$21*'1. Ulazni tehnicki podaci'!H13*'1. Ulazni tehnicki podaci'!$I$21/'1. Ulazni tehnicki podaci'!$I$20)</f>
        <v>0</v>
      </c>
      <c r="G17" s="47"/>
    </row>
    <row r="18" spans="2:7" ht="15" customHeight="1">
      <c r="B18" s="17" t="s">
        <v>12</v>
      </c>
      <c r="C18" s="175"/>
      <c r="D18" s="100" t="s">
        <v>27</v>
      </c>
      <c r="E18" s="50">
        <f>IF(AND('1. Ulazni tehnicki podaci'!$H$21=0,'1. Ulazni tehnicki podaci'!$I$20=0),,$E$11/'1. Ulazni tehnicki podaci'!$H$21*'1. Ulazni tehnicki podaci'!H14*'1. Ulazni tehnicki podaci'!$I$21/'1. Ulazni tehnicki podaci'!$I$20)</f>
        <v>0</v>
      </c>
      <c r="F18" s="47"/>
      <c r="G18" s="47"/>
    </row>
    <row r="19" spans="2:7" ht="15" customHeight="1">
      <c r="B19" s="17" t="s">
        <v>13</v>
      </c>
      <c r="C19" s="175"/>
      <c r="D19" s="100" t="s">
        <v>28</v>
      </c>
      <c r="E19" s="50">
        <f>IF(AND('1. Ulazni tehnicki podaci'!$H$21=0,'1. Ulazni tehnicki podaci'!$I$20=0),,$E$11/'1. Ulazni tehnicki podaci'!$H$21*'1. Ulazni tehnicki podaci'!H15*'1. Ulazni tehnicki podaci'!$I$21/'1. Ulazni tehnicki podaci'!$I$20)</f>
        <v>0</v>
      </c>
      <c r="F19" s="47"/>
      <c r="G19" s="47"/>
    </row>
    <row r="20" spans="2:7" ht="15" customHeight="1">
      <c r="B20" s="52" t="s">
        <v>14</v>
      </c>
      <c r="C20" s="180"/>
      <c r="D20" s="20" t="s">
        <v>29</v>
      </c>
      <c r="E20" s="58">
        <f>IF(AND('1. Ulazni tehnicki podaci'!$H$21=0,'1. Ulazni tehnicki podaci'!$I$20=0),,$E$11/'1. Ulazni tehnicki podaci'!$H$21*'1. Ulazni tehnicki podaci'!H16*'1. Ulazni tehnicki podaci'!$I$21/'1. Ulazni tehnicki podaci'!$I$20)</f>
        <v>0</v>
      </c>
      <c r="F20" s="47"/>
      <c r="G20" s="47"/>
    </row>
    <row r="21" spans="2:7" ht="15" customHeight="1">
      <c r="B21" s="15" t="s">
        <v>15</v>
      </c>
      <c r="C21" s="174" t="s">
        <v>25</v>
      </c>
      <c r="D21" s="99" t="s">
        <v>30</v>
      </c>
      <c r="E21" s="46">
        <f>IF(AND('1. Ulazni tehnicki podaci'!$H$22=0,'1. Ulazni tehnicki podaci'!$I$20=0),,IF(OR('1. Ulazni tehnicki podaci'!$H$22=0,'1. Ulazni tehnicki podaci'!H17=0,'1. Ulazni tehnicki podaci'!$I$20=0),,$E$11/'1. Ulazni tehnicki podaci'!$H$22*'1. Ulazni tehnicki podaci'!H17*(1-'1. Ulazni tehnicki podaci'!$I$21/'1. Ulazni tehnicki podaci'!$I$20)))</f>
        <v>0</v>
      </c>
      <c r="F21" s="47"/>
      <c r="G21" s="47"/>
    </row>
    <row r="22" spans="2:7" ht="15" customHeight="1">
      <c r="B22" s="22" t="s">
        <v>16</v>
      </c>
      <c r="C22" s="180"/>
      <c r="D22" s="100" t="s">
        <v>31</v>
      </c>
      <c r="E22" s="50">
        <f>IF(AND('1. Ulazni tehnicki podaci'!$H$22=0,'1. Ulazni tehnicki podaci'!$I$20=0),,IF(OR('1. Ulazni tehnicki podaci'!$H$22=0,'1. Ulazni tehnicki podaci'!H18=0,'1. Ulazni tehnicki podaci'!$I$20=0),,$E$11/'1. Ulazni tehnicki podaci'!$H$22*'1. Ulazni tehnicki podaci'!H18*(1-'1. Ulazni tehnicki podaci'!$I$21/'1. Ulazni tehnicki podaci'!$I$20)))</f>
        <v>0</v>
      </c>
      <c r="F22" s="47"/>
      <c r="G22" s="47"/>
    </row>
    <row r="23" spans="2:7" ht="15" customHeight="1">
      <c r="B23" s="19" t="s">
        <v>17</v>
      </c>
      <c r="C23" s="176"/>
      <c r="D23" s="20" t="s">
        <v>32</v>
      </c>
      <c r="E23" s="59">
        <f>IF(AND('1. Ulazni tehnicki podaci'!$H$22=0,'1. Ulazni tehnicki podaci'!$I$20=0),,IF(OR('1. Ulazni tehnicki podaci'!$H$22=0,'1. Ulazni tehnicki podaci'!H19=0,'1. Ulazni tehnicki podaci'!$I$20=0),,$E$11/'1. Ulazni tehnicki podaci'!$H$22*'1. Ulazni tehnicki podaci'!H19*(1-'1. Ulazni tehnicki podaci'!$I$21/'1. Ulazni tehnicki podaci'!$I$20)))</f>
        <v>0</v>
      </c>
      <c r="F23" s="47"/>
      <c r="G23" s="47"/>
    </row>
    <row r="24" spans="2:7" ht="15" customHeight="1" thickBot="1">
      <c r="B24" s="54" t="s">
        <v>18</v>
      </c>
      <c r="C24" s="190" t="s">
        <v>7</v>
      </c>
      <c r="D24" s="192"/>
      <c r="E24" s="41">
        <f>SUM(E17:E23)</f>
        <v>0</v>
      </c>
      <c r="G24" s="47"/>
    </row>
    <row r="25" spans="2:3" ht="15" customHeight="1" thickTop="1">
      <c r="B25" s="45"/>
      <c r="C25" s="2"/>
    </row>
    <row r="26" spans="2:3" ht="15" customHeight="1">
      <c r="B26" s="45"/>
      <c r="C26" s="2"/>
    </row>
    <row r="27" spans="2:3" ht="15" customHeight="1">
      <c r="B27" s="45"/>
      <c r="C27" s="2"/>
    </row>
    <row r="28" spans="2:3" ht="15" customHeight="1">
      <c r="B28" s="45"/>
      <c r="C28" s="3"/>
    </row>
    <row r="29" ht="15" customHeight="1"/>
    <row r="30" ht="15" customHeight="1"/>
  </sheetData>
  <sheetProtection/>
  <mergeCells count="11">
    <mergeCell ref="C15:C16"/>
    <mergeCell ref="B9:B10"/>
    <mergeCell ref="B15:B16"/>
    <mergeCell ref="B7:E7"/>
    <mergeCell ref="E9:E10"/>
    <mergeCell ref="C9:D10"/>
    <mergeCell ref="C24:D24"/>
    <mergeCell ref="C17:C20"/>
    <mergeCell ref="C21:C23"/>
    <mergeCell ref="D15:D16"/>
    <mergeCell ref="E15:E16"/>
  </mergeCells>
  <printOptions horizontalCentered="1"/>
  <pageMargins left="0.17" right="0.17" top="1.35" bottom="0.39" header="0.17" footer="0.17"/>
  <pageSetup horizontalDpi="600" verticalDpi="600" orientation="landscape" r:id="rId1"/>
  <headerFooter alignWithMargins="0">
    <oddFooter>&amp;R&amp;"Arial Narrow,Regular"6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4" customWidth="1"/>
    <col min="2" max="2" width="9.140625" style="4" customWidth="1"/>
    <col min="3" max="3" width="20.7109375" style="4" customWidth="1"/>
    <col min="4" max="4" width="25.7109375" style="4" customWidth="1"/>
    <col min="5" max="5" width="16.140625" style="4" bestFit="1" customWidth="1"/>
    <col min="6" max="6" width="17.140625" style="4" bestFit="1" customWidth="1"/>
    <col min="7" max="7" width="16.140625" style="4" customWidth="1"/>
    <col min="8" max="8" width="17.140625" style="4" bestFit="1" customWidth="1"/>
    <col min="9" max="10" width="17.140625" style="4" customWidth="1"/>
    <col min="11" max="11" width="20.421875" style="4" customWidth="1"/>
    <col min="12" max="12" width="20.7109375" style="4" customWidth="1"/>
    <col min="13" max="13" width="17.00390625" style="4" customWidth="1"/>
    <col min="14" max="16384" width="9.140625" style="4" customWidth="1"/>
  </cols>
  <sheetData>
    <row r="1" ht="15" customHeight="1">
      <c r="B1" s="14" t="s">
        <v>52</v>
      </c>
    </row>
    <row r="3" ht="15" customHeight="1">
      <c r="B3" s="1" t="str">
        <f>'Naslovna strana'!B16&amp;" "&amp;'Naslovna strana'!E16</f>
        <v>Назив енергетског субјекта: </v>
      </c>
    </row>
    <row r="4" ht="15" customHeight="1">
      <c r="B4" s="14" t="str">
        <f>'Naslovna strana'!B13&amp;" "&amp;'Naslovna strana'!C13</f>
        <v>Енергетска делатност: Дистрибуција и управљање дистрибутивним системом за природни гас </v>
      </c>
    </row>
    <row r="5" ht="15" customHeight="1">
      <c r="B5" s="1"/>
    </row>
    <row r="7" spans="2:13" ht="15" customHeight="1">
      <c r="B7" s="169" t="s">
        <v>74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2:12" ht="15" customHeight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2:13" ht="15" customHeight="1" thickBot="1">
      <c r="B9" s="92"/>
      <c r="C9" s="92"/>
      <c r="D9" s="92"/>
      <c r="E9" s="92"/>
      <c r="F9" s="92"/>
      <c r="M9" s="30" t="s">
        <v>8</v>
      </c>
    </row>
    <row r="10" spans="2:13" s="92" customFormat="1" ht="75" customHeight="1" thickTop="1">
      <c r="B10" s="93" t="s">
        <v>53</v>
      </c>
      <c r="C10" s="90" t="s">
        <v>33</v>
      </c>
      <c r="D10" s="90" t="s">
        <v>34</v>
      </c>
      <c r="E10" s="90" t="s">
        <v>75</v>
      </c>
      <c r="F10" s="90" t="s">
        <v>76</v>
      </c>
      <c r="G10" s="90" t="s">
        <v>77</v>
      </c>
      <c r="H10" s="90" t="s">
        <v>78</v>
      </c>
      <c r="I10" s="90" t="s">
        <v>79</v>
      </c>
      <c r="J10" s="90" t="s">
        <v>80</v>
      </c>
      <c r="K10" s="90" t="s">
        <v>81</v>
      </c>
      <c r="L10" s="90" t="s">
        <v>82</v>
      </c>
      <c r="M10" s="91" t="s">
        <v>7</v>
      </c>
    </row>
    <row r="11" spans="2:13" s="123" customFormat="1" ht="15" customHeight="1">
      <c r="B11" s="120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4" t="s">
        <v>61</v>
      </c>
      <c r="J11" s="124" t="s">
        <v>62</v>
      </c>
      <c r="K11" s="124">
        <v>10</v>
      </c>
      <c r="L11" s="124">
        <v>11</v>
      </c>
      <c r="M11" s="122" t="s">
        <v>63</v>
      </c>
    </row>
    <row r="12" spans="2:13" ht="15" customHeight="1">
      <c r="B12" s="37" t="s">
        <v>11</v>
      </c>
      <c r="C12" s="174" t="s">
        <v>19</v>
      </c>
      <c r="D12" s="99" t="s">
        <v>26</v>
      </c>
      <c r="E12" s="60">
        <f>'3. Raspodela E za p&lt;6 bar '!E16*1000</f>
        <v>0</v>
      </c>
      <c r="F12" s="60">
        <f>'4. Raspodela K za p&lt;6 bar'!E16*1000</f>
        <v>0</v>
      </c>
      <c r="G12" s="61">
        <f>'5. Raspodela E za 6&lt;p&lt;16 bar'!E17*1000</f>
        <v>0</v>
      </c>
      <c r="H12" s="61">
        <f>'6. Raspodela K za 6&lt;p&lt;16 bar'!E17*1000</f>
        <v>0</v>
      </c>
      <c r="I12" s="62">
        <f>E12+G12</f>
        <v>0</v>
      </c>
      <c r="J12" s="62">
        <f>F12+H12</f>
        <v>0</v>
      </c>
      <c r="K12" s="62">
        <f>I12+J12</f>
        <v>0</v>
      </c>
      <c r="L12" s="62"/>
      <c r="M12" s="46">
        <f>K12+L12</f>
        <v>0</v>
      </c>
    </row>
    <row r="13" spans="2:13" ht="15" customHeight="1">
      <c r="B13" s="63" t="s">
        <v>12</v>
      </c>
      <c r="C13" s="175"/>
      <c r="D13" s="100" t="s">
        <v>27</v>
      </c>
      <c r="E13" s="64">
        <f>'3. Raspodela E za p&lt;6 bar '!E17*1000</f>
        <v>0</v>
      </c>
      <c r="F13" s="64">
        <f>'4. Raspodela K za p&lt;6 bar'!E17*1000</f>
        <v>0</v>
      </c>
      <c r="G13" s="65">
        <f>'5. Raspodela E za 6&lt;p&lt;16 bar'!E18*1000</f>
        <v>0</v>
      </c>
      <c r="H13" s="65">
        <f>'6. Raspodela K za 6&lt;p&lt;16 bar'!E18*1000</f>
        <v>0</v>
      </c>
      <c r="I13" s="66">
        <f aca="true" t="shared" si="0" ref="I13:I18">E13+G13</f>
        <v>0</v>
      </c>
      <c r="J13" s="66">
        <f aca="true" t="shared" si="1" ref="J13:J18">F13+H13</f>
        <v>0</v>
      </c>
      <c r="K13" s="66">
        <f aca="true" t="shared" si="2" ref="K13:L18">I13</f>
        <v>0</v>
      </c>
      <c r="L13" s="66">
        <f t="shared" si="2"/>
        <v>0</v>
      </c>
      <c r="M13" s="50">
        <f aca="true" t="shared" si="3" ref="M13:M18">K13+L13</f>
        <v>0</v>
      </c>
    </row>
    <row r="14" spans="2:13" ht="15" customHeight="1">
      <c r="B14" s="63" t="s">
        <v>13</v>
      </c>
      <c r="C14" s="175"/>
      <c r="D14" s="100" t="s">
        <v>28</v>
      </c>
      <c r="E14" s="64">
        <f>'3. Raspodela E za p&lt;6 bar '!E18*1000</f>
        <v>0</v>
      </c>
      <c r="F14" s="64">
        <f>'4. Raspodela K za p&lt;6 bar'!E18*1000</f>
        <v>0</v>
      </c>
      <c r="G14" s="65">
        <f>'5. Raspodela E za 6&lt;p&lt;16 bar'!E19*1000</f>
        <v>0</v>
      </c>
      <c r="H14" s="65">
        <f>'6. Raspodela K za 6&lt;p&lt;16 bar'!E19*1000</f>
        <v>0</v>
      </c>
      <c r="I14" s="66">
        <f t="shared" si="0"/>
        <v>0</v>
      </c>
      <c r="J14" s="66">
        <f t="shared" si="1"/>
        <v>0</v>
      </c>
      <c r="K14" s="66">
        <f t="shared" si="2"/>
        <v>0</v>
      </c>
      <c r="L14" s="66">
        <f t="shared" si="2"/>
        <v>0</v>
      </c>
      <c r="M14" s="50">
        <f t="shared" si="3"/>
        <v>0</v>
      </c>
    </row>
    <row r="15" spans="2:13" ht="15" customHeight="1">
      <c r="B15" s="39" t="s">
        <v>14</v>
      </c>
      <c r="C15" s="180"/>
      <c r="D15" s="67" t="s">
        <v>29</v>
      </c>
      <c r="E15" s="68">
        <f>'3. Raspodela E za p&lt;6 bar '!E19*1000</f>
        <v>0</v>
      </c>
      <c r="F15" s="68">
        <f>'4. Raspodela K za p&lt;6 bar'!E19*1000</f>
        <v>0</v>
      </c>
      <c r="G15" s="69">
        <f>'5. Raspodela E za 6&lt;p&lt;16 bar'!E20*1000</f>
        <v>0</v>
      </c>
      <c r="H15" s="69">
        <f>'6. Raspodela K za 6&lt;p&lt;16 bar'!E20*1000</f>
        <v>0</v>
      </c>
      <c r="I15" s="70">
        <f t="shared" si="0"/>
        <v>0</v>
      </c>
      <c r="J15" s="70">
        <f t="shared" si="1"/>
        <v>0</v>
      </c>
      <c r="K15" s="71">
        <f t="shared" si="2"/>
        <v>0</v>
      </c>
      <c r="L15" s="71">
        <f t="shared" si="2"/>
        <v>0</v>
      </c>
      <c r="M15" s="59">
        <f t="shared" si="3"/>
        <v>0</v>
      </c>
    </row>
    <row r="16" spans="2:13" ht="15" customHeight="1">
      <c r="B16" s="37" t="s">
        <v>15</v>
      </c>
      <c r="C16" s="174" t="s">
        <v>25</v>
      </c>
      <c r="D16" s="99" t="s">
        <v>30</v>
      </c>
      <c r="E16" s="60"/>
      <c r="F16" s="60"/>
      <c r="G16" s="61">
        <f>'5. Raspodela E za 6&lt;p&lt;16 bar'!E21*1000</f>
        <v>0</v>
      </c>
      <c r="H16" s="61">
        <f>'6. Raspodela K za 6&lt;p&lt;16 bar'!E21*1000</f>
        <v>0</v>
      </c>
      <c r="I16" s="62">
        <f t="shared" si="0"/>
        <v>0</v>
      </c>
      <c r="J16" s="62">
        <f t="shared" si="1"/>
        <v>0</v>
      </c>
      <c r="K16" s="61">
        <f t="shared" si="2"/>
        <v>0</v>
      </c>
      <c r="L16" s="61">
        <f t="shared" si="2"/>
        <v>0</v>
      </c>
      <c r="M16" s="46">
        <f t="shared" si="3"/>
        <v>0</v>
      </c>
    </row>
    <row r="17" spans="2:13" ht="15" customHeight="1">
      <c r="B17" s="49" t="s">
        <v>16</v>
      </c>
      <c r="C17" s="180"/>
      <c r="D17" s="100" t="s">
        <v>31</v>
      </c>
      <c r="E17" s="64"/>
      <c r="F17" s="64"/>
      <c r="G17" s="65">
        <f>'5. Raspodela E za 6&lt;p&lt;16 bar'!E22*1000</f>
        <v>0</v>
      </c>
      <c r="H17" s="65">
        <f>'6. Raspodela K za 6&lt;p&lt;16 bar'!E22*1000</f>
        <v>0</v>
      </c>
      <c r="I17" s="66">
        <f t="shared" si="0"/>
        <v>0</v>
      </c>
      <c r="J17" s="66">
        <f t="shared" si="1"/>
        <v>0</v>
      </c>
      <c r="K17" s="65">
        <f t="shared" si="2"/>
        <v>0</v>
      </c>
      <c r="L17" s="65">
        <f t="shared" si="2"/>
        <v>0</v>
      </c>
      <c r="M17" s="50">
        <f t="shared" si="3"/>
        <v>0</v>
      </c>
    </row>
    <row r="18" spans="2:13" ht="15" customHeight="1">
      <c r="B18" s="72" t="s">
        <v>17</v>
      </c>
      <c r="C18" s="176"/>
      <c r="D18" s="20" t="s">
        <v>32</v>
      </c>
      <c r="E18" s="89"/>
      <c r="F18" s="89"/>
      <c r="G18" s="73">
        <f>'5. Raspodela E za 6&lt;p&lt;16 bar'!E23*1000</f>
        <v>0</v>
      </c>
      <c r="H18" s="73">
        <f>'6. Raspodela K za 6&lt;p&lt;16 bar'!E23*1000</f>
        <v>0</v>
      </c>
      <c r="I18" s="70">
        <f t="shared" si="0"/>
        <v>0</v>
      </c>
      <c r="J18" s="70">
        <f t="shared" si="1"/>
        <v>0</v>
      </c>
      <c r="K18" s="65">
        <f t="shared" si="2"/>
        <v>0</v>
      </c>
      <c r="L18" s="73">
        <f t="shared" si="2"/>
        <v>0</v>
      </c>
      <c r="M18" s="59">
        <f t="shared" si="3"/>
        <v>0</v>
      </c>
    </row>
    <row r="19" spans="2:13" ht="15" customHeight="1" thickBot="1">
      <c r="B19" s="32" t="s">
        <v>18</v>
      </c>
      <c r="C19" s="190" t="s">
        <v>7</v>
      </c>
      <c r="D19" s="192"/>
      <c r="E19" s="74">
        <f aca="true" t="shared" si="4" ref="E19:L19">SUM(E12:E18)</f>
        <v>0</v>
      </c>
      <c r="F19" s="74">
        <f t="shared" si="4"/>
        <v>0</v>
      </c>
      <c r="G19" s="74">
        <f t="shared" si="4"/>
        <v>0</v>
      </c>
      <c r="H19" s="74">
        <f t="shared" si="4"/>
        <v>0</v>
      </c>
      <c r="I19" s="75">
        <f t="shared" si="4"/>
        <v>0</v>
      </c>
      <c r="J19" s="75">
        <f t="shared" si="4"/>
        <v>0</v>
      </c>
      <c r="K19" s="74">
        <f t="shared" si="4"/>
        <v>0</v>
      </c>
      <c r="L19" s="75">
        <f t="shared" si="4"/>
        <v>0</v>
      </c>
      <c r="M19" s="41">
        <f>SUM(M12:M18)</f>
        <v>0</v>
      </c>
    </row>
    <row r="20" ht="15" customHeight="1" thickTop="1"/>
    <row r="21" ht="15" customHeight="1">
      <c r="M21" s="47"/>
    </row>
    <row r="23" spans="11:12" ht="15" customHeight="1">
      <c r="K23" s="129"/>
      <c r="L23" s="129"/>
    </row>
    <row r="24" spans="11:12" ht="15" customHeight="1">
      <c r="K24" s="129"/>
      <c r="L24" s="129"/>
    </row>
    <row r="25" spans="10:12" ht="15" customHeight="1">
      <c r="J25" s="47"/>
      <c r="K25" s="129"/>
      <c r="L25" s="129"/>
    </row>
    <row r="26" spans="11:12" ht="15" customHeight="1">
      <c r="K26" s="129"/>
      <c r="L26" s="129"/>
    </row>
    <row r="27" spans="11:12" ht="15" customHeight="1">
      <c r="K27" s="129"/>
      <c r="L27" s="129"/>
    </row>
  </sheetData>
  <sheetProtection/>
  <mergeCells count="4">
    <mergeCell ref="B7:M7"/>
    <mergeCell ref="C16:C18"/>
    <mergeCell ref="C12:C15"/>
    <mergeCell ref="C19:D19"/>
  </mergeCells>
  <printOptions horizontalCentered="1"/>
  <pageMargins left="0.19" right="0.17" top="2.15" bottom="0.37" header="0.17" footer="0.17"/>
  <pageSetup fitToHeight="1" fitToWidth="1" horizontalDpi="600" verticalDpi="600" orientation="landscape" scale="64" r:id="rId1"/>
  <headerFooter alignWithMargins="0">
    <oddFooter>&amp;R&amp;"Arial Narrow,Regular"7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4" customWidth="1"/>
    <col min="2" max="2" width="9.140625" style="4" customWidth="1"/>
    <col min="3" max="3" width="20.7109375" style="4" customWidth="1"/>
    <col min="4" max="4" width="27.7109375" style="4" customWidth="1"/>
    <col min="5" max="6" width="19.7109375" style="4" customWidth="1"/>
    <col min="7" max="8" width="8.00390625" style="4" customWidth="1"/>
    <col min="9" max="9" width="17.421875" style="4" customWidth="1"/>
    <col min="10" max="13" width="18.7109375" style="4" customWidth="1"/>
    <col min="14" max="14" width="4.7109375" style="4" customWidth="1"/>
    <col min="15" max="17" width="12.7109375" style="4" customWidth="1"/>
    <col min="18" max="18" width="52.7109375" style="4" bestFit="1" customWidth="1"/>
    <col min="19" max="16384" width="9.140625" style="4" customWidth="1"/>
  </cols>
  <sheetData>
    <row r="1" ht="15" customHeight="1">
      <c r="B1" s="14" t="s">
        <v>52</v>
      </c>
    </row>
    <row r="3" ht="15" customHeight="1">
      <c r="B3" s="1" t="str">
        <f>'Naslovna strana'!B16&amp;" "&amp;'Naslovna strana'!E16</f>
        <v>Назив енергетског субјекта: </v>
      </c>
    </row>
    <row r="4" ht="15" customHeight="1">
      <c r="B4" s="14" t="str">
        <f>'Naslovna strana'!B13&amp;" "&amp;'Naslovna strana'!C13</f>
        <v>Енергетска делатност: Дистрибуција и управљање дистрибутивним системом за природни гас </v>
      </c>
    </row>
    <row r="5" ht="15" customHeight="1">
      <c r="B5" s="1"/>
    </row>
    <row r="7" spans="2:6" ht="15" customHeight="1">
      <c r="B7" s="169" t="s">
        <v>37</v>
      </c>
      <c r="C7" s="169"/>
      <c r="D7" s="169"/>
      <c r="E7" s="169"/>
      <c r="F7" s="169"/>
    </row>
    <row r="8" spans="2:8" ht="15" customHeight="1">
      <c r="B8" s="92"/>
      <c r="C8" s="92"/>
      <c r="D8" s="92"/>
      <c r="E8" s="92"/>
      <c r="F8" s="92"/>
      <c r="G8" s="92"/>
      <c r="H8" s="92"/>
    </row>
    <row r="9" spans="2:11" ht="15" customHeight="1" thickBot="1">
      <c r="B9" s="92"/>
      <c r="C9" s="92"/>
      <c r="D9" s="92"/>
      <c r="E9" s="92"/>
      <c r="I9" s="224"/>
      <c r="J9" s="224"/>
      <c r="K9" s="224"/>
    </row>
    <row r="10" spans="2:11" ht="30" customHeight="1" thickTop="1">
      <c r="B10" s="55" t="s">
        <v>53</v>
      </c>
      <c r="C10" s="56" t="s">
        <v>33</v>
      </c>
      <c r="D10" s="56" t="s">
        <v>34</v>
      </c>
      <c r="E10" s="56" t="s">
        <v>96</v>
      </c>
      <c r="F10" s="57" t="s">
        <v>97</v>
      </c>
      <c r="G10" s="87"/>
      <c r="H10" s="45"/>
      <c r="I10" s="160"/>
      <c r="J10" s="160"/>
      <c r="K10" s="161"/>
    </row>
    <row r="11" spans="2:11" ht="15" customHeight="1">
      <c r="B11" s="17" t="s">
        <v>11</v>
      </c>
      <c r="C11" s="175" t="s">
        <v>19</v>
      </c>
      <c r="D11" s="100" t="s">
        <v>26</v>
      </c>
      <c r="E11" s="82">
        <f>ROUND(IF('1. Ulazni tehnicki podaci'!E13=0,0,ROUND('7. Rekapitulacija Raspodele '!K12/'1. Ulazni tehnicki podaci'!E13,2)),2)</f>
        <v>0</v>
      </c>
      <c r="F11" s="88">
        <f>ROUND(IF('1. Ulazni tehnicki podaci'!F13=0,0,ROUND('7. Rekapitulacija Raspodele '!L12/'1. Ulazni tehnicki podaci'!F13,2)),2)</f>
        <v>0</v>
      </c>
      <c r="G11" s="78"/>
      <c r="H11" s="36"/>
      <c r="I11" s="162"/>
      <c r="J11" s="163"/>
      <c r="K11" s="163"/>
    </row>
    <row r="12" spans="2:11" ht="15" customHeight="1">
      <c r="B12" s="17" t="s">
        <v>12</v>
      </c>
      <c r="C12" s="175"/>
      <c r="D12" s="100" t="s">
        <v>27</v>
      </c>
      <c r="E12" s="76">
        <f>ROUND(IF(AND('1. Ulazni tehnicki podaci'!E14=0,'1. Ulazni tehnicki podaci'!E15=0,'1. Ulazni tehnicki podaci'!E16=0),0,IF('1. Ulazni tehnicki podaci'!E14=0,IF('1. Ulazni tehnicki podaci'!E16=0,E13,E14),ROUND('7. Rekapitulacija Raspodele '!K13/'1. Ulazni tehnicki podaci'!E14,2))),2)</f>
        <v>0</v>
      </c>
      <c r="F12" s="77">
        <f>ROUND(IF(AND('1. Ulazni tehnicki podaci'!F14=0,'1. Ulazni tehnicki podaci'!F15=0,'1. Ulazni tehnicki podaci'!F16=0),0,IF('1. Ulazni tehnicki podaci'!F14=0,IF('1. Ulazni tehnicki podaci'!F16=0,ROUND(F13/0.85*0.4,2),ROUND(F14*0.4,2)),ROUND('7. Rekapitulacija Raspodele '!L13/'1. Ulazni tehnicki podaci'!F14,2))),2)</f>
        <v>0</v>
      </c>
      <c r="G12" s="78"/>
      <c r="H12" s="36"/>
      <c r="I12" s="162"/>
      <c r="J12" s="163"/>
      <c r="K12" s="163"/>
    </row>
    <row r="13" spans="2:11" ht="15" customHeight="1">
      <c r="B13" s="17" t="s">
        <v>13</v>
      </c>
      <c r="C13" s="175"/>
      <c r="D13" s="100" t="s">
        <v>28</v>
      </c>
      <c r="E13" s="79">
        <f>ROUND(IF(AND('1. Ulazni tehnicki podaci'!E14=0,'1. Ulazni tehnicki podaci'!E15=0,'1. Ulazni tehnicki podaci'!E16=0),0,IF('1. Ulazni tehnicki podaci'!E15=0,IF('1. Ulazni tehnicki podaci'!E16=0,E12,E14),ROUND('7. Rekapitulacija Raspodele '!K14/'1. Ulazni tehnicki podaci'!E15,2))),2)</f>
        <v>0</v>
      </c>
      <c r="F13" s="77">
        <f>ROUND(IF(AND('1. Ulazni tehnicki podaci'!F14=0,'1. Ulazni tehnicki podaci'!F15=0,'1. Ulazni tehnicki podaci'!F16=0),0,IF('1. Ulazni tehnicki podaci'!F15=0,IF('1. Ulazni tehnicki podaci'!F16=0,ROUND(F12/0.4*0.85,2),ROUND(F14*0.85,2)),ROUND('7. Rekapitulacija Raspodele '!L14/'1. Ulazni tehnicki podaci'!F15,2))),2)</f>
        <v>0</v>
      </c>
      <c r="G13" s="78"/>
      <c r="H13" s="36"/>
      <c r="I13" s="162"/>
      <c r="J13" s="163"/>
      <c r="K13" s="163"/>
    </row>
    <row r="14" spans="2:11" ht="15" customHeight="1">
      <c r="B14" s="52" t="s">
        <v>14</v>
      </c>
      <c r="C14" s="180"/>
      <c r="D14" s="67" t="s">
        <v>29</v>
      </c>
      <c r="E14" s="130">
        <f>ROUND(IF(AND('1. Ulazni tehnicki podaci'!E14=0,'1. Ulazni tehnicki podaci'!E15=0,'1. Ulazni tehnicki podaci'!E16=0),0,IF('1. Ulazni tehnicki podaci'!E16=0,IF('1. Ulazni tehnicki podaci'!E15=0,E12,E13),ROUND('7. Rekapitulacija Raspodele '!K15/'1. Ulazni tehnicki podaci'!E16,2))),2)</f>
        <v>0</v>
      </c>
      <c r="F14" s="80">
        <f>ROUND(IF(AND('1. Ulazni tehnicki podaci'!F14=0,'1. Ulazni tehnicki podaci'!F15=0,'1. Ulazni tehnicki podaci'!F16=0),0,IF('1. Ulazni tehnicki podaci'!F16=0,IF('1. Ulazni tehnicki podaci'!F15=0,ROUND(F12/0.4,2),ROUND(F13/0.85,2)),ROUND('7. Rekapitulacija Raspodele '!L15/'1. Ulazni tehnicki podaci'!F16,2))),2)</f>
        <v>0</v>
      </c>
      <c r="G14" s="78"/>
      <c r="H14" s="36"/>
      <c r="I14" s="162"/>
      <c r="J14" s="163"/>
      <c r="K14" s="163"/>
    </row>
    <row r="15" spans="2:11" ht="15" customHeight="1">
      <c r="B15" s="15" t="s">
        <v>15</v>
      </c>
      <c r="C15" s="174" t="s">
        <v>35</v>
      </c>
      <c r="D15" s="81" t="s">
        <v>30</v>
      </c>
      <c r="E15" s="82">
        <f>ROUND(IF(AND('1. Ulazni tehnicki podaci'!E17=0,'1. Ulazni tehnicki podaci'!E18=0,'1. Ulazni tehnicki podaci'!E19=0),0,IF('1. Ulazni tehnicki podaci'!E17=0,IF('1. Ulazni tehnicki podaci'!E19=0,E16,E17),ROUND('7. Rekapitulacija Raspodele '!K16/'1. Ulazni tehnicki podaci'!E17,2))),2)</f>
        <v>0</v>
      </c>
      <c r="F15" s="83">
        <f>ROUND(IF(AND('1. Ulazni tehnicki podaci'!F17=0,'1. Ulazni tehnicki podaci'!F18=0,'1. Ulazni tehnicki podaci'!F19=0),0,IF('1. Ulazni tehnicki podaci'!F17=0,IF('1. Ulazni tehnicki podaci'!F19=0,ROUND(F16/0.85*0.4,2),ROUND(F17*0.4,2)),ROUND('7. Rekapitulacija Raspodele '!L16/'1. Ulazni tehnicki podaci'!F17,2))),2)</f>
        <v>0</v>
      </c>
      <c r="G15" s="78"/>
      <c r="H15" s="36"/>
      <c r="I15" s="162"/>
      <c r="J15" s="163"/>
      <c r="K15" s="163"/>
    </row>
    <row r="16" spans="2:11" ht="15" customHeight="1">
      <c r="B16" s="22" t="s">
        <v>16</v>
      </c>
      <c r="C16" s="180"/>
      <c r="D16" s="53" t="s">
        <v>31</v>
      </c>
      <c r="E16" s="76">
        <f>ROUND(IF(AND('1. Ulazni tehnicki podaci'!E17=0,'1. Ulazni tehnicki podaci'!E18=0,'1. Ulazni tehnicki podaci'!E19=0),0,IF('1. Ulazni tehnicki podaci'!E18=0,IF('1. Ulazni tehnicki podaci'!E19=0,E15,E17),ROUND('7. Rekapitulacija Raspodele '!K17/'1. Ulazni tehnicki podaci'!E18,2))),2)</f>
        <v>0</v>
      </c>
      <c r="F16" s="77">
        <f>ROUND(IF(AND('1. Ulazni tehnicki podaci'!F17=0,'1. Ulazni tehnicki podaci'!F18=0,'1. Ulazni tehnicki podaci'!F19=0),0,IF('1. Ulazni tehnicki podaci'!F18=0,IF('1. Ulazni tehnicki podaci'!F19=0,ROUND(F15/0.4*0.85,2),ROUND(F17*0.85,2)),ROUND('7. Rekapitulacija Raspodele '!L17/'1. Ulazni tehnicki podaci'!F18,2))),2)</f>
        <v>0</v>
      </c>
      <c r="G16" s="225"/>
      <c r="H16" s="159"/>
      <c r="I16" s="162"/>
      <c r="J16" s="163"/>
      <c r="K16" s="163"/>
    </row>
    <row r="17" spans="2:11" ht="15" customHeight="1" thickBot="1">
      <c r="B17" s="84" t="s">
        <v>17</v>
      </c>
      <c r="C17" s="226"/>
      <c r="D17" s="97" t="s">
        <v>32</v>
      </c>
      <c r="E17" s="85">
        <f>ROUND(IF(AND('1. Ulazni tehnicki podaci'!E17=0,'1. Ulazni tehnicki podaci'!E18=0,'1. Ulazni tehnicki podaci'!E19=0),0,IF('1. Ulazni tehnicki podaci'!E19=0,IF('1. Ulazni tehnicki podaci'!E18=0,E15,E16),ROUND('7. Rekapitulacija Raspodele '!K18/'1. Ulazni tehnicki podaci'!E19,2))),2)</f>
        <v>0</v>
      </c>
      <c r="F17" s="86">
        <f>ROUND(IF(AND('1. Ulazni tehnicki podaci'!F17=0,'1. Ulazni tehnicki podaci'!F18=0,'1. Ulazni tehnicki podaci'!F19=0),0,IF('1. Ulazni tehnicki podaci'!F19=0,IF('1. Ulazni tehnicki podaci'!F18=0,ROUND(F15/0.4,2),ROUND(F16/0.85,2)),ROUND('7. Rekapitulacija Raspodele '!L18/'1. Ulazni tehnicki podaci'!F19,2))),2)</f>
        <v>0</v>
      </c>
      <c r="G17" s="225"/>
      <c r="H17" s="159"/>
      <c r="I17" s="162"/>
      <c r="J17" s="163"/>
      <c r="K17" s="163"/>
    </row>
    <row r="18" spans="2:11" ht="15" customHeight="1" thickTop="1">
      <c r="B18" s="92"/>
      <c r="C18" s="92"/>
      <c r="D18" s="92"/>
      <c r="E18" s="92"/>
      <c r="F18" s="92"/>
      <c r="G18" s="92"/>
      <c r="H18" s="92"/>
      <c r="I18" s="162"/>
      <c r="J18" s="163"/>
      <c r="K18" s="163"/>
    </row>
    <row r="20" spans="2:8" ht="15" customHeight="1" thickBot="1">
      <c r="B20" s="230" t="s">
        <v>98</v>
      </c>
      <c r="C20" s="230"/>
      <c r="D20" s="230"/>
      <c r="E20" s="230"/>
      <c r="F20" s="230"/>
      <c r="G20" s="230"/>
      <c r="H20" s="230"/>
    </row>
    <row r="21" spans="2:8" ht="15" customHeight="1" thickTop="1">
      <c r="B21" s="231" t="s">
        <v>53</v>
      </c>
      <c r="C21" s="219" t="s">
        <v>33</v>
      </c>
      <c r="D21" s="219" t="s">
        <v>34</v>
      </c>
      <c r="E21" s="219" t="s">
        <v>20</v>
      </c>
      <c r="F21" s="219" t="s">
        <v>21</v>
      </c>
      <c r="G21" s="233" t="s">
        <v>22</v>
      </c>
      <c r="H21" s="228" t="s">
        <v>93</v>
      </c>
    </row>
    <row r="22" spans="2:8" ht="15" customHeight="1">
      <c r="B22" s="232"/>
      <c r="C22" s="220"/>
      <c r="D22" s="220"/>
      <c r="E22" s="235"/>
      <c r="F22" s="235"/>
      <c r="G22" s="234"/>
      <c r="H22" s="229"/>
    </row>
    <row r="23" spans="2:10" ht="15" customHeight="1">
      <c r="B23" s="104" t="s">
        <v>11</v>
      </c>
      <c r="C23" s="227" t="s">
        <v>19</v>
      </c>
      <c r="D23" s="105" t="s">
        <v>26</v>
      </c>
      <c r="E23" s="125"/>
      <c r="F23" s="106">
        <f>ROUND(IF('1. Ulazni tehnicki podaci'!E13=0,0,(E11*'1. Ulazni tehnicki podaci'!E13)/'1. Ulazni tehnicki podaci'!E13),2)</f>
        <v>0</v>
      </c>
      <c r="G23" s="146">
        <f>IF(E23=0,0,F23/E23*100)</f>
        <v>0</v>
      </c>
      <c r="H23" s="151">
        <f>F23-E23</f>
        <v>0</v>
      </c>
      <c r="J23" s="129"/>
    </row>
    <row r="24" spans="2:10" ht="15" customHeight="1">
      <c r="B24" s="104" t="s">
        <v>12</v>
      </c>
      <c r="C24" s="227"/>
      <c r="D24" s="105" t="s">
        <v>27</v>
      </c>
      <c r="E24" s="126"/>
      <c r="F24" s="107">
        <f>ROUND(IF('1. Ulazni tehnicki podaci'!E14=0,0,(E12*'1. Ulazni tehnicki podaci'!E14+'8. Tarife'!F12*'1. Ulazni tehnicki podaci'!F14)/'1. Ulazni tehnicki podaci'!E14),2)</f>
        <v>0</v>
      </c>
      <c r="G24" s="147">
        <f aca="true" t="shared" si="0" ref="G24:G30">IF(E24=0,0,F24/E24*100)</f>
        <v>0</v>
      </c>
      <c r="H24" s="152">
        <f aca="true" t="shared" si="1" ref="H24:H30">F24-E24</f>
        <v>0</v>
      </c>
      <c r="J24" s="129"/>
    </row>
    <row r="25" spans="2:10" ht="15" customHeight="1">
      <c r="B25" s="104" t="s">
        <v>13</v>
      </c>
      <c r="C25" s="227"/>
      <c r="D25" s="105" t="s">
        <v>28</v>
      </c>
      <c r="E25" s="126"/>
      <c r="F25" s="107">
        <f>ROUND(IF('1. Ulazni tehnicki podaci'!E15=0,0,(E13*'1. Ulazni tehnicki podaci'!E15+'8. Tarife'!F13*'1. Ulazni tehnicki podaci'!F15)/'1. Ulazni tehnicki podaci'!E15),2)</f>
        <v>0</v>
      </c>
      <c r="G25" s="147">
        <f t="shared" si="0"/>
        <v>0</v>
      </c>
      <c r="H25" s="152">
        <f t="shared" si="1"/>
        <v>0</v>
      </c>
      <c r="J25" s="129"/>
    </row>
    <row r="26" spans="2:10" ht="15" customHeight="1">
      <c r="B26" s="108" t="s">
        <v>14</v>
      </c>
      <c r="C26" s="218"/>
      <c r="D26" s="109" t="s">
        <v>29</v>
      </c>
      <c r="E26" s="127"/>
      <c r="F26" s="110">
        <f>ROUND(IF('1. Ulazni tehnicki podaci'!E16=0,0,(E14*'1. Ulazni tehnicki podaci'!E16+'8. Tarife'!F14*'1. Ulazni tehnicki podaci'!F16)/'1. Ulazni tehnicki podaci'!E16),2)</f>
        <v>0</v>
      </c>
      <c r="G26" s="148">
        <f t="shared" si="0"/>
        <v>0</v>
      </c>
      <c r="H26" s="153">
        <f t="shared" si="1"/>
        <v>0</v>
      </c>
      <c r="J26" s="129"/>
    </row>
    <row r="27" spans="2:10" ht="15" customHeight="1">
      <c r="B27" s="111" t="s">
        <v>15</v>
      </c>
      <c r="C27" s="217" t="s">
        <v>35</v>
      </c>
      <c r="D27" s="112" t="s">
        <v>30</v>
      </c>
      <c r="E27" s="128">
        <v>0</v>
      </c>
      <c r="F27" s="113">
        <f>ROUND(IF('1. Ulazni tehnicki podaci'!E17=0,0,(E15*'1. Ulazni tehnicki podaci'!E17+'8. Tarife'!F15*'1. Ulazni tehnicki podaci'!F17)/'1. Ulazni tehnicki podaci'!E17),2)</f>
        <v>0</v>
      </c>
      <c r="G27" s="149">
        <f t="shared" si="0"/>
        <v>0</v>
      </c>
      <c r="H27" s="151">
        <f t="shared" si="1"/>
        <v>0</v>
      </c>
      <c r="J27" s="129"/>
    </row>
    <row r="28" spans="2:10" ht="15" customHeight="1">
      <c r="B28" s="114" t="s">
        <v>16</v>
      </c>
      <c r="C28" s="218"/>
      <c r="D28" s="115" t="s">
        <v>31</v>
      </c>
      <c r="E28" s="126">
        <v>0</v>
      </c>
      <c r="F28" s="107">
        <f>ROUND(IF('1. Ulazni tehnicki podaci'!E18=0,0,(E16*'1. Ulazni tehnicki podaci'!E18+'8. Tarife'!F16*'1. Ulazni tehnicki podaci'!F18)/'1. Ulazni tehnicki podaci'!E18),2)</f>
        <v>0</v>
      </c>
      <c r="G28" s="147">
        <f t="shared" si="0"/>
        <v>0</v>
      </c>
      <c r="H28" s="152">
        <f t="shared" si="1"/>
        <v>0</v>
      </c>
      <c r="J28" s="129"/>
    </row>
    <row r="29" spans="2:10" ht="15" customHeight="1">
      <c r="B29" s="108" t="s">
        <v>17</v>
      </c>
      <c r="C29" s="218"/>
      <c r="D29" s="116" t="s">
        <v>32</v>
      </c>
      <c r="E29" s="127"/>
      <c r="F29" s="117">
        <f>ROUND(IF('1. Ulazni tehnicki podaci'!E19=0,0,(E17*'1. Ulazni tehnicki podaci'!E19+'8. Tarife'!F17*'1. Ulazni tehnicki podaci'!F19)/'1. Ulazni tehnicki podaci'!E19),2)</f>
        <v>0</v>
      </c>
      <c r="G29" s="148">
        <f t="shared" si="0"/>
        <v>0</v>
      </c>
      <c r="H29" s="154">
        <f t="shared" si="1"/>
        <v>0</v>
      </c>
      <c r="J29" s="129"/>
    </row>
    <row r="30" spans="2:10" ht="15" customHeight="1" thickBot="1">
      <c r="B30" s="221" t="s">
        <v>7</v>
      </c>
      <c r="C30" s="222"/>
      <c r="D30" s="223"/>
      <c r="E30" s="118"/>
      <c r="F30" s="119">
        <f>ROUND(IF('1. Ulazni tehnicki podaci'!E20=0,0,(E11*'1. Ulazni tehnicki podaci'!E13+'8. Tarife'!E12*'1. Ulazni tehnicki podaci'!E14+'8. Tarife'!F12*'1. Ulazni tehnicki podaci'!F14+'8. Tarife'!E13*'1. Ulazni tehnicki podaci'!E15+'8. Tarife'!F13*'1. Ulazni tehnicki podaci'!F15+'8. Tarife'!E14*'1. Ulazni tehnicki podaci'!E16+'8. Tarife'!F14*'1. Ulazni tehnicki podaci'!F16+'8. Tarife'!E15*'1. Ulazni tehnicki podaci'!E17+'8. Tarife'!F15*'1. Ulazni tehnicki podaci'!F17+'8. Tarife'!E16*'1. Ulazni tehnicki podaci'!E18+'8. Tarife'!F16*'1. Ulazni tehnicki podaci'!F18+'8. Tarife'!E17*'1. Ulazni tehnicki podaci'!E19+'8. Tarife'!F17*'1. Ulazni tehnicki podaci'!F19)/'1. Ulazni tehnicki podaci'!E20),2)</f>
        <v>0</v>
      </c>
      <c r="G30" s="150">
        <f t="shared" si="0"/>
        <v>0</v>
      </c>
      <c r="H30" s="155">
        <f t="shared" si="1"/>
        <v>0</v>
      </c>
      <c r="J30" s="129"/>
    </row>
    <row r="31" ht="15" customHeight="1" thickTop="1"/>
    <row r="33" spans="5:6" ht="15" customHeight="1">
      <c r="E33" s="129"/>
      <c r="F33" s="129"/>
    </row>
    <row r="34" spans="5:6" ht="15" customHeight="1">
      <c r="E34" s="129"/>
      <c r="F34" s="129"/>
    </row>
    <row r="35" spans="5:6" ht="15" customHeight="1">
      <c r="E35" s="129"/>
      <c r="F35" s="129"/>
    </row>
    <row r="36" spans="5:6" ht="15" customHeight="1">
      <c r="E36" s="129"/>
      <c r="F36" s="129"/>
    </row>
    <row r="37" spans="5:6" ht="15" customHeight="1">
      <c r="E37" s="129"/>
      <c r="F37" s="129"/>
    </row>
    <row r="38" spans="5:6" ht="15" customHeight="1">
      <c r="E38" s="129"/>
      <c r="F38" s="129"/>
    </row>
    <row r="39" spans="5:6" ht="15" customHeight="1">
      <c r="E39" s="129"/>
      <c r="F39" s="129"/>
    </row>
    <row r="40" spans="5:6" ht="15" customHeight="1">
      <c r="E40" s="129"/>
      <c r="F40" s="129"/>
    </row>
    <row r="41" spans="5:6" ht="15" customHeight="1">
      <c r="E41" s="129"/>
      <c r="F41" s="129"/>
    </row>
    <row r="42" spans="5:6" ht="15" customHeight="1">
      <c r="E42" s="129"/>
      <c r="F42" s="129"/>
    </row>
    <row r="43" spans="5:6" ht="15" customHeight="1">
      <c r="E43" s="129"/>
      <c r="F43" s="129"/>
    </row>
  </sheetData>
  <sheetProtection/>
  <mergeCells count="16">
    <mergeCell ref="B7:F7"/>
    <mergeCell ref="B21:B22"/>
    <mergeCell ref="G21:G22"/>
    <mergeCell ref="F21:F22"/>
    <mergeCell ref="D21:D22"/>
    <mergeCell ref="E21:E22"/>
    <mergeCell ref="C27:C29"/>
    <mergeCell ref="C21:C22"/>
    <mergeCell ref="B30:D30"/>
    <mergeCell ref="I9:K9"/>
    <mergeCell ref="G16:G17"/>
    <mergeCell ref="C11:C14"/>
    <mergeCell ref="C15:C17"/>
    <mergeCell ref="C23:C26"/>
    <mergeCell ref="H21:H22"/>
    <mergeCell ref="B20:H20"/>
  </mergeCells>
  <printOptions horizontalCentered="1"/>
  <pageMargins left="0.17" right="0.22" top="1.26" bottom="0.36" header="0.17" footer="0.17"/>
  <pageSetup fitToHeight="1" fitToWidth="1" horizontalDpi="600" verticalDpi="600" orientation="landscape" r:id="rId1"/>
  <headerFooter alignWithMargins="0">
    <oddFooter>&amp;R&amp;"Arial Narrow,Regular"8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Aitken</dc:creator>
  <cp:keywords/>
  <dc:description/>
  <cp:lastModifiedBy>Tanja Ciric</cp:lastModifiedBy>
  <cp:lastPrinted>2018-02-06T13:42:21Z</cp:lastPrinted>
  <dcterms:created xsi:type="dcterms:W3CDTF">2005-03-04T19:51:45Z</dcterms:created>
  <dcterms:modified xsi:type="dcterms:W3CDTF">2022-11-18T11:10:17Z</dcterms:modified>
  <cp:category/>
  <cp:version/>
  <cp:contentType/>
  <cp:contentStatus/>
</cp:coreProperties>
</file>